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1840" windowHeight="11505"/>
  </bookViews>
  <sheets>
    <sheet name="2.8" sheetId="2" r:id="rId1"/>
    <sheet name="М10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М10!#REF!</definedName>
    <definedName name="_Par114" localSheetId="1">М10!#REF!</definedName>
    <definedName name="_Par115" localSheetId="1">М10!#REF!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М10!#REF!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1">М10!$A$1:$G$261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5621"/>
</workbook>
</file>

<file path=xl/calcChain.xml><?xml version="1.0" encoding="utf-8"?>
<calcChain xmlns="http://schemas.openxmlformats.org/spreadsheetml/2006/main">
  <c r="D86" i="2" l="1"/>
  <c r="D89" i="2" s="1"/>
  <c r="D78" i="2"/>
  <c r="D76" i="2"/>
  <c r="D79" i="2" s="1"/>
  <c r="D80" i="2" s="1"/>
  <c r="D75" i="2"/>
  <c r="D68" i="2"/>
  <c r="D71" i="2" s="1"/>
  <c r="D67" i="2"/>
  <c r="D66" i="2"/>
  <c r="D60" i="2"/>
  <c r="D58" i="2"/>
  <c r="D57" i="2"/>
  <c r="D56" i="2"/>
  <c r="D51" i="2"/>
  <c r="D50" i="2"/>
  <c r="D46" i="2"/>
  <c r="D41" i="2"/>
  <c r="D38" i="2"/>
  <c r="D16" i="2"/>
  <c r="D17" i="2" s="1"/>
  <c r="D14" i="2"/>
  <c r="D12" i="2" s="1"/>
  <c r="D61" i="2" l="1"/>
  <c r="D70" i="2"/>
  <c r="D25" i="2"/>
  <c r="D90" i="2"/>
  <c r="D91" i="2" s="1"/>
  <c r="D22" i="2"/>
  <c r="C258" i="1"/>
  <c r="G231" i="1"/>
  <c r="G230" i="1"/>
  <c r="G229" i="1"/>
  <c r="G228" i="1"/>
  <c r="G224" i="1"/>
  <c r="G223" i="1"/>
  <c r="G221" i="1"/>
  <c r="G219" i="1"/>
  <c r="G217" i="1"/>
  <c r="G216" i="1"/>
  <c r="G212" i="1"/>
  <c r="G210" i="1"/>
  <c r="G206" i="1"/>
  <c r="G204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68" i="1"/>
  <c r="G167" i="1"/>
  <c r="G166" i="1"/>
  <c r="G165" i="1"/>
  <c r="G164" i="1"/>
  <c r="G163" i="1"/>
  <c r="G158" i="1"/>
  <c r="G157" i="1"/>
  <c r="G156" i="1"/>
  <c r="G155" i="1"/>
  <c r="G154" i="1"/>
  <c r="G152" i="1"/>
  <c r="G151" i="1"/>
  <c r="G150" i="1"/>
  <c r="G149" i="1"/>
  <c r="G148" i="1"/>
  <c r="G147" i="1"/>
  <c r="G144" i="1"/>
  <c r="G143" i="1"/>
  <c r="G142" i="1"/>
  <c r="G139" i="1"/>
  <c r="G138" i="1"/>
  <c r="G135" i="1"/>
  <c r="G132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C65" i="1"/>
  <c r="D256" i="1"/>
  <c r="G61" i="1"/>
  <c r="G59" i="1"/>
  <c r="G55" i="1"/>
  <c r="G51" i="1"/>
  <c r="G48" i="1"/>
  <c r="G46" i="1"/>
  <c r="G44" i="1"/>
  <c r="G43" i="1"/>
  <c r="G41" i="1"/>
  <c r="G32" i="1"/>
  <c r="G29" i="1"/>
  <c r="G28" i="1"/>
  <c r="G225" i="1" l="1"/>
  <c r="G30" i="1"/>
  <c r="G39" i="1"/>
  <c r="G200" i="1"/>
  <c r="G203" i="1"/>
  <c r="G205" i="1"/>
  <c r="G207" i="1"/>
  <c r="G209" i="1"/>
  <c r="G211" i="1"/>
  <c r="G213" i="1"/>
  <c r="G220" i="1"/>
  <c r="G222" i="1"/>
  <c r="G26" i="1"/>
  <c r="G35" i="1"/>
  <c r="G45" i="1"/>
  <c r="G47" i="1"/>
  <c r="G49" i="1"/>
  <c r="G52" i="1"/>
  <c r="G56" i="1"/>
  <c r="G58" i="1"/>
  <c r="G60" i="1"/>
  <c r="G208" i="1"/>
  <c r="G34" i="1"/>
  <c r="G37" i="1"/>
  <c r="G214" i="1"/>
  <c r="G218" i="1"/>
  <c r="G256" i="1"/>
  <c r="D258" i="1"/>
  <c r="G258" i="1" s="1"/>
  <c r="G50" i="1"/>
  <c r="G57" i="1"/>
  <c r="G63" i="1"/>
  <c r="D65" i="1"/>
  <c r="G65" i="1" s="1"/>
  <c r="G259" i="1" l="1"/>
</calcChain>
</file>

<file path=xl/sharedStrings.xml><?xml version="1.0" encoding="utf-8"?>
<sst xmlns="http://schemas.openxmlformats.org/spreadsheetml/2006/main" count="534" uniqueCount="261">
  <si>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</si>
  <si>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</si>
  <si>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</si>
  <si>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</si>
  <si>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</si>
  <si>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</si>
  <si>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</si>
  <si>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</si>
  <si>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</si>
  <si>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</si>
  <si>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</si>
  <si>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</si>
  <si>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</si>
  <si>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</si>
  <si>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</si>
  <si>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</si>
  <si>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</si>
  <si>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</si>
  <si>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</si>
  <si>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10 по ул. Мира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</si>
  <si>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</si>
  <si>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</si>
  <si>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</si>
  <si>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</si>
  <si>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</si>
  <si>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31.01.2019 год (исполнение договора управления многоквартирным домом от 26.06.2017 г.)</t>
  </si>
  <si>
    <t xml:space="preserve">                5. Работы, выполняемые в целях надлежащего содержания крыши</t>
  </si>
  <si>
    <t>Уборка чердачного помещения</t>
  </si>
  <si>
    <t xml:space="preserve">                 12.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</si>
  <si>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</si>
  <si>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</si>
  <si>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</si>
  <si>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Обслуживание приборов учета горячей воды</t>
  </si>
  <si>
    <t>шт</t>
  </si>
  <si>
    <t xml:space="preserve">                 15.  Работы, выполняемые в целях надлежащего содержания систем вентиляции</t>
  </si>
  <si>
    <t>Прочистка засоренных вентиляционных каналов</t>
  </si>
  <si>
    <t>м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</si>
  <si>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</si>
  <si>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</si>
  <si>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</si>
  <si>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</si>
  <si>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</si>
  <si>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 xml:space="preserve">                 17.  Работы по содержанию помещений, входящих в состав общего имущества</t>
  </si>
  <si>
    <t>Влажное подметание лестничных площадок и маршей 3-х нижних этажей</t>
  </si>
  <si>
    <t>м2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</si>
  <si>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</si>
  <si>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</si>
  <si>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</si>
  <si>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Влажная протирка перил лестниц</t>
  </si>
  <si>
    <t xml:space="preserve">            VI.  Уборка придомовой территории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</si>
  <si>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</si>
  <si>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</si>
  <si>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</si>
  <si>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</si>
  <si>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</si>
  <si>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м3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</si>
  <si>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</si>
  <si>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</si>
  <si>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</si>
  <si>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</si>
  <si>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</si>
  <si>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</si>
  <si>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</si>
  <si>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</si>
  <si>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</si>
  <si>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</si>
  <si>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</si>
  <si>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 площадок перед входом в подъезд</t>
  </si>
  <si>
    <t>Очистка приямков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</si>
  <si>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</si>
  <si>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</si>
  <si>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</si>
  <si>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</si>
  <si>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</si>
  <si>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за период с 01.02. по 31.12.2019 год (исполнение договора управления многоквартирным домом от 01.02.2019 г.)</t>
  </si>
  <si>
    <t>раз</t>
  </si>
  <si>
    <t xml:space="preserve">   Текущий ремонт:</t>
  </si>
  <si>
    <t xml:space="preserve">   Непредвиденные расходы:</t>
  </si>
  <si>
    <t xml:space="preserve"> 5. Управление МКД </t>
  </si>
  <si>
    <t>Затраты на управление МКД</t>
  </si>
  <si>
    <t xml:space="preserve"> 6. Аварийно-ремонтное обслуживание</t>
  </si>
  <si>
    <t xml:space="preserve">Обеспечение устранения аварий 
</t>
  </si>
  <si>
    <t>ИТОГО</t>
  </si>
  <si>
    <t>Управляющая организация - МП "ЖКХ"</t>
  </si>
  <si>
    <t xml:space="preserve">Приложение 1    </t>
  </si>
  <si>
    <t xml:space="preserve">Ремонт отмостки </t>
  </si>
  <si>
    <t>Ремонт кровли с заменой шифера</t>
  </si>
  <si>
    <t>Замена вентиля  на кран шаровой д20 мм для промывки системы отопления</t>
  </si>
  <si>
    <t xml:space="preserve">Замена вентилей на кран шаровый на перемычке </t>
  </si>
  <si>
    <t xml:space="preserve">Замена ламп накаливания </t>
  </si>
  <si>
    <t>шт.</t>
  </si>
  <si>
    <t>Замена неисправных средств измерений при поверке приборов учета горячей воды</t>
  </si>
  <si>
    <t>Замена стартеров</t>
  </si>
  <si>
    <t>Поверка приборов учета холодной воды</t>
  </si>
  <si>
    <t>Замена светильника "Луч"</t>
  </si>
  <si>
    <t>Замена неисправных средств измерений (преобразователь давления измерительный СДВ-И)</t>
  </si>
  <si>
    <t xml:space="preserve"> 1. Несущие и ненесущие конструкции</t>
  </si>
  <si>
    <t>Осмотр конструкций</t>
  </si>
  <si>
    <t xml:space="preserve">1000 м2 </t>
  </si>
  <si>
    <t>Уборка подвальных помещений</t>
  </si>
  <si>
    <t xml:space="preserve">Раскрытие подвальных продухов </t>
  </si>
  <si>
    <t xml:space="preserve">Закрытие подвальных продухов </t>
  </si>
  <si>
    <t xml:space="preserve">100 м3 </t>
  </si>
  <si>
    <t>Осмотр кровель</t>
  </si>
  <si>
    <t>1000 м2 кровли</t>
  </si>
  <si>
    <t>Очистка кровли, козырьков над лоджиями от снега при толщине снега до 20 см  и скалывание сосулек</t>
  </si>
  <si>
    <t>Закрытие чердачных люков</t>
  </si>
  <si>
    <t>Укладка проступи резиновой</t>
  </si>
  <si>
    <t xml:space="preserve">Укладка резиновых ковриков </t>
  </si>
  <si>
    <t>Укрепление чердачных лестниц</t>
  </si>
  <si>
    <t>Очистка  козырьков  от снега</t>
  </si>
  <si>
    <t>Замена адресной таблички на МКД</t>
  </si>
  <si>
    <t>Изготовление и установка досок объявлений на подъезд</t>
  </si>
  <si>
    <t>Осмотр  внутренней отделки</t>
  </si>
  <si>
    <t>Осмотр столярных изделий, оконных и дверных заполнений с устранением мелких неисправностей МОП</t>
  </si>
  <si>
    <t>1000 м2 площади</t>
  </si>
  <si>
    <t xml:space="preserve"> 2.1  Вентиляция</t>
  </si>
  <si>
    <t>1 м</t>
  </si>
  <si>
    <t xml:space="preserve"> 2.2 Сантехнические системы</t>
  </si>
  <si>
    <t>I. Общий плановый осмотр сантехнических систем: ГВС, ХВС, водоотведения</t>
  </si>
  <si>
    <t>Осмотр водопровода, канализации, горячего водоснабжения с заменой неисправной запорной арматуры</t>
  </si>
  <si>
    <t>II. Система ХВС</t>
  </si>
  <si>
    <t>Проверка исправности и работоспособности запорной арматуры ХВС (шаровых кранов)</t>
  </si>
  <si>
    <t>Очистка сетчатого фильтра ХВС от грязи</t>
  </si>
  <si>
    <t>III. Система ГВС</t>
  </si>
  <si>
    <t>Проверка исправности и работоспособности запорной арматуры ГВС (шаровых кранов)</t>
  </si>
  <si>
    <t>IV. Канализация</t>
  </si>
  <si>
    <t>Прочистка канализационных трубопроводов от жировых отложений</t>
  </si>
  <si>
    <t>V. Центральное отопление</t>
  </si>
  <si>
    <t>Проверка исправности и работоспособности запорной арматуры отопления (шаровых кранов)</t>
  </si>
  <si>
    <t xml:space="preserve">Осмотр системы центрального отопления мест общего пользования здания     </t>
  </si>
  <si>
    <t>м2*мес</t>
  </si>
  <si>
    <t>Общий плановый осмотр сантехнических систем (подвалов и чердаков)</t>
  </si>
  <si>
    <t xml:space="preserve"> 1000 м2 подв и чердаков</t>
  </si>
  <si>
    <t>Осмотр ИТП  здания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</si>
  <si>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</si>
  <si>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</si>
  <si>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</si>
  <si>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1000 м3 здания</t>
  </si>
  <si>
    <t>Консервация системы отопления</t>
  </si>
  <si>
    <t xml:space="preserve">Пуск и регулировка системы отопления </t>
  </si>
  <si>
    <t>100 м</t>
  </si>
  <si>
    <t>Ликвидация воздушных пробок в системе отопления в стояке</t>
  </si>
  <si>
    <t>1 стояк</t>
  </si>
  <si>
    <t>Прочистка грязевиков и фильтров</t>
  </si>
  <si>
    <t>Прочистка дроссельной шайбы</t>
  </si>
  <si>
    <t>VI. Приборы учета (ОПУ)</t>
  </si>
  <si>
    <t xml:space="preserve">Обслуживание приборов учета тепловой энергии </t>
  </si>
  <si>
    <t>Поверка приборов учета тепловой энергии</t>
  </si>
  <si>
    <t>Поверка приборов учета горячей воды</t>
  </si>
  <si>
    <t xml:space="preserve"> 2.2.3 Электрооборудование</t>
  </si>
  <si>
    <t>Замена перегоревшей эл.лампы накаливания</t>
  </si>
  <si>
    <t>Замена перегоревшей эл.лампы ЛБ20</t>
  </si>
  <si>
    <t>Замена перегоревшей эл.лампы ЛБ40</t>
  </si>
  <si>
    <t>Замена ламп ДРЛ-250</t>
  </si>
  <si>
    <t>Ремонт щитов</t>
  </si>
  <si>
    <t>Ревизия щитов</t>
  </si>
  <si>
    <t xml:space="preserve">Ревизия ВРУ </t>
  </si>
  <si>
    <t xml:space="preserve">Мелкий ремонт электропроводки </t>
  </si>
  <si>
    <t xml:space="preserve">м </t>
  </si>
  <si>
    <t>Замена эл.лампы на светодиодные лампы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</si>
  <si>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</si>
  <si>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</si>
  <si>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</si>
  <si>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 3. Лестничные клетки</t>
  </si>
  <si>
    <t xml:space="preserve">Влажное подметание лестничных площадок и маршей </t>
  </si>
  <si>
    <t>Влажное подметание лестничных площадок и маршей свыше 2-го этажа</t>
  </si>
  <si>
    <t xml:space="preserve">Мытье лестничных площадок и маршей </t>
  </si>
  <si>
    <t>Мытье лестничных площадок и маршей свыше  2-го этажа</t>
  </si>
  <si>
    <t>Влажная протирка стен, дверей, чердачных лестниц, почтовых ящиков, шкафов электросчетчиков и слаботочных устройств</t>
  </si>
  <si>
    <t xml:space="preserve">Влажная протирка отопительных приборов и подоконников </t>
  </si>
  <si>
    <t>Мытье окон, оконных решеток</t>
  </si>
  <si>
    <t>Уборка в зимнее время</t>
  </si>
  <si>
    <t>Очистка территории от снега</t>
  </si>
  <si>
    <t>Очистка территории от уплотненного снега</t>
  </si>
  <si>
    <t>Очистка площадок перед входом в подъезд от снега</t>
  </si>
  <si>
    <t>Подметание площадок перед входом в подъезд</t>
  </si>
  <si>
    <t>Уборка территории от случайного мусора</t>
  </si>
  <si>
    <t>Механизированная уборка территории</t>
  </si>
  <si>
    <t>Уборка в летнее время</t>
  </si>
  <si>
    <t>Подметание территории</t>
  </si>
  <si>
    <t xml:space="preserve">Уборка газонов </t>
  </si>
  <si>
    <t>Уборка газонов в период осыпания листвы и таяния снега</t>
  </si>
  <si>
    <t>Скашивание газонов газонокосилкой</t>
  </si>
  <si>
    <t>Сгребание и относка скошенной травы</t>
  </si>
  <si>
    <t xml:space="preserve"> 4.4 Благоустройство</t>
  </si>
  <si>
    <t>Содержание МАФ</t>
  </si>
  <si>
    <t xml:space="preserve">Ремонт песочниц </t>
  </si>
  <si>
    <t xml:space="preserve">Завоз песка в песочницы      </t>
  </si>
  <si>
    <t>100 м2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</si>
  <si>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</si>
  <si>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</si>
  <si>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</si>
  <si>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</si>
  <si>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</si>
  <si>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</si>
  <si>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</si>
  <si>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</si>
  <si>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</si>
  <si>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</si>
  <si>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</si>
  <si>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</si>
  <si>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</si>
  <si>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</si>
  <si>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</si>
  <si>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-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</si>
  <si>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</si>
  <si>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</si>
  <si>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</si>
  <si>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</si>
  <si>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</si>
  <si>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</si>
  <si>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</si>
  <si>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</si>
  <si>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</si>
  <si>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</si>
  <si>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</si>
  <si>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</si>
  <si>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</si>
  <si>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</si>
  <si>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</si>
  <si>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</si>
  <si>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</si>
  <si>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</si>
  <si>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</si>
  <si>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</si>
  <si>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</si>
  <si>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</si>
  <si>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</si>
  <si>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</si>
  <si>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</si>
  <si>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</si>
  <si>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</si>
  <si>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</si>
  <si>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</si>
  <si>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</si>
  <si>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</si>
  <si>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</si>
  <si>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</si>
  <si>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</si>
  <si>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</si>
  <si>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</si>
  <si>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</si>
  <si>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</si>
  <si>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</si>
  <si>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</si>
  <si>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</si>
  <si>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</si>
  <si>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</si>
  <si>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</si>
  <si>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</si>
  <si>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</si>
  <si>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</si>
  <si>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</si>
  <si>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</si>
  <si>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</si>
  <si>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</si>
  <si>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</si>
  <si>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</si>
  <si>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</si>
  <si>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 30.03.2020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</si>
</sst>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0.000"/>
    <numFmt numFmtId="165" formatCode="0.0000"/>
    <numFmt numFmtId="166" formatCode="0.0"/>
    <numFmt numFmtId="167" formatCode="#,##0.00&quot;р.&quot;"/>
    <numFmt numFmtId="168" formatCode="\$#.00"/>
    <numFmt numFmtId="169" formatCode="#."/>
    <numFmt numFmtId="170" formatCode="%#.00"/>
    <numFmt numFmtId="171" formatCode="#\,##0.00"/>
    <numFmt numFmtId="172" formatCode="#.00"/>
  </numFmts>
  <fonts count="7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sz val="10"/>
      <color rgb="FFC00000"/>
      <name val="Arial"/>
      <family val="2"/>
      <charset val="204"/>
    </font>
    <font>
      <u/>
      <sz val="9"/>
      <color indexed="1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i/>
      <sz val="9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168" fontId="28" fillId="0" borderId="0">
      <protection locked="0"/>
    </xf>
    <xf numFmtId="169" fontId="28" fillId="0" borderId="5">
      <protection locked="0"/>
    </xf>
    <xf numFmtId="168" fontId="29" fillId="0" borderId="0">
      <protection locked="0"/>
    </xf>
    <xf numFmtId="169" fontId="29" fillId="0" borderId="6">
      <protection locked="0"/>
    </xf>
    <xf numFmtId="170" fontId="28" fillId="0" borderId="0">
      <protection locked="0"/>
    </xf>
    <xf numFmtId="171" fontId="28" fillId="0" borderId="0">
      <protection locked="0"/>
    </xf>
    <xf numFmtId="170" fontId="29" fillId="0" borderId="0">
      <protection locked="0"/>
    </xf>
    <xf numFmtId="171" fontId="29" fillId="0" borderId="0">
      <protection locked="0"/>
    </xf>
    <xf numFmtId="172" fontId="28" fillId="0" borderId="0">
      <protection locked="0"/>
    </xf>
    <xf numFmtId="169" fontId="30" fillId="0" borderId="0">
      <protection locked="0"/>
    </xf>
    <xf numFmtId="169" fontId="30" fillId="0" borderId="0">
      <protection locked="0"/>
    </xf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3" fillId="0" borderId="0" applyNumberFormat="0" applyFill="0" applyBorder="0" applyProtection="0">
      <alignment horizontal="left" vertical="top" wrapText="1"/>
    </xf>
    <xf numFmtId="0" fontId="34" fillId="16" borderId="0" applyNumberFormat="0" applyBorder="0" applyProtection="0">
      <alignment horizontal="left" vertical="top" wrapText="1"/>
    </xf>
    <xf numFmtId="0" fontId="34" fillId="17" borderId="0" applyNumberFormat="0" applyBorder="0" applyProtection="0">
      <alignment horizontal="left" vertical="top" wrapText="1"/>
    </xf>
    <xf numFmtId="0" fontId="33" fillId="18" borderId="0" applyNumberFormat="0" applyBorder="0" applyProtection="0">
      <alignment horizontal="left" vertical="top" wrapText="1"/>
    </xf>
    <xf numFmtId="0" fontId="35" fillId="19" borderId="0" applyNumberFormat="0" applyBorder="0" applyProtection="0">
      <alignment horizontal="left" vertical="top" wrapText="1"/>
    </xf>
    <xf numFmtId="0" fontId="36" fillId="20" borderId="0" applyNumberFormat="0" applyBorder="0" applyProtection="0">
      <alignment horizontal="left" vertical="top" wrapText="1"/>
    </xf>
    <xf numFmtId="0" fontId="15" fillId="0" borderId="0"/>
    <xf numFmtId="0" fontId="37" fillId="0" borderId="0" applyNumberFormat="0" applyFill="0" applyBorder="0" applyProtection="0">
      <alignment horizontal="left" vertical="top" wrapText="1"/>
    </xf>
    <xf numFmtId="0" fontId="38" fillId="21" borderId="0" applyNumberFormat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22" borderId="0" applyNumberFormat="0" applyBorder="0" applyProtection="0">
      <alignment horizontal="left" vertical="top" wrapText="1"/>
    </xf>
    <xf numFmtId="0" fontId="43" fillId="22" borderId="7" applyNumberFormat="0" applyProtection="0">
      <alignment horizontal="left" vertical="top" wrapText="1"/>
    </xf>
    <xf numFmtId="0" fontId="44" fillId="0" borderId="0">
      <alignment horizontal="left" vertical="top"/>
    </xf>
    <xf numFmtId="0" fontId="44" fillId="0" borderId="0">
      <alignment horizontal="left" vertical="top"/>
    </xf>
    <xf numFmtId="0" fontId="44" fillId="0" borderId="0">
      <alignment horizontal="center" vertical="top"/>
    </xf>
    <xf numFmtId="0" fontId="41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6" borderId="0" applyNumberFormat="0" applyBorder="0" applyAlignment="0" applyProtection="0"/>
    <xf numFmtId="0" fontId="45" fillId="7" borderId="7" applyNumberFormat="0" applyAlignment="0" applyProtection="0"/>
    <xf numFmtId="0" fontId="46" fillId="27" borderId="8" applyNumberFormat="0" applyAlignment="0" applyProtection="0"/>
    <xf numFmtId="0" fontId="47" fillId="27" borderId="7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28" borderId="13" applyNumberFormat="0" applyAlignment="0" applyProtection="0"/>
    <xf numFmtId="0" fontId="54" fillId="0" borderId="0" applyNumberFormat="0" applyFill="0" applyBorder="0" applyAlignment="0" applyProtection="0"/>
    <xf numFmtId="0" fontId="55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56" fillId="0" borderId="0"/>
    <xf numFmtId="0" fontId="5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1" fillId="0" borderId="0">
      <alignment horizontal="left" vertical="top" wrapText="1"/>
    </xf>
    <xf numFmtId="0" fontId="58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2" fillId="30" borderId="14" applyNumberFormat="0" applyFont="0" applyAlignment="0" applyProtection="0"/>
    <xf numFmtId="0" fontId="60" fillId="0" borderId="15" applyNumberFormat="0" applyFill="0" applyAlignment="0" applyProtection="0"/>
    <xf numFmtId="0" fontId="61" fillId="0" borderId="0"/>
    <xf numFmtId="0" fontId="62" fillId="0" borderId="0" applyNumberFormat="0" applyFill="0" applyBorder="0" applyAlignment="0" applyProtection="0"/>
    <xf numFmtId="43" fontId="63" fillId="0" borderId="0" applyFont="0" applyFill="0" applyBorder="0" applyAlignment="0" applyProtection="0"/>
    <xf numFmtId="0" fontId="64" fillId="4" borderId="0" applyNumberFormat="0" applyBorder="0" applyAlignment="0" applyProtection="0"/>
  </cellStyleXfs>
  <cellXfs count="121">
    <xf numFmtId="0" fontId="0" fillId="0" borderId="0" xfId="0"/>
    <xf numFmtId="0" fontId="4" fillId="0" borderId="0" xfId="1" applyFont="1" applyFill="1"/>
    <xf numFmtId="0" fontId="4" fillId="0" borderId="0" xfId="2" applyFont="1" applyFill="1"/>
    <xf numFmtId="0" fontId="6" fillId="0" borderId="0" xfId="2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/>
    <xf numFmtId="0" fontId="9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/>
    <xf numFmtId="0" fontId="10" fillId="0" borderId="0" xfId="1" applyFont="1" applyFill="1"/>
    <xf numFmtId="0" fontId="13" fillId="0" borderId="0" xfId="1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1" applyFill="1" applyBorder="1"/>
    <xf numFmtId="0" fontId="18" fillId="0" borderId="1" xfId="0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left" vertical="center"/>
    </xf>
    <xf numFmtId="2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1" fontId="12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vertical="center" wrapText="1"/>
    </xf>
    <xf numFmtId="164" fontId="6" fillId="0" borderId="1" xfId="3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4" fontId="6" fillId="0" borderId="1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2" fontId="6" fillId="0" borderId="1" xfId="3" applyNumberFormat="1" applyFont="1" applyFill="1" applyBorder="1" applyAlignment="1">
      <alignment horizontal="center" vertical="center"/>
    </xf>
    <xf numFmtId="1" fontId="6" fillId="0" borderId="1" xfId="3" applyNumberFormat="1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vertical="center" wrapText="1"/>
    </xf>
    <xf numFmtId="165" fontId="6" fillId="0" borderId="1" xfId="3" applyNumberFormat="1" applyFont="1" applyFill="1" applyBorder="1" applyAlignment="1">
      <alignment horizontal="center" vertical="center"/>
    </xf>
    <xf numFmtId="166" fontId="6" fillId="0" borderId="1" xfId="3" applyNumberFormat="1" applyFont="1" applyFill="1" applyBorder="1" applyAlignment="1">
      <alignment horizontal="center" vertical="center"/>
    </xf>
    <xf numFmtId="0" fontId="6" fillId="0" borderId="0" xfId="1" applyFont="1" applyFill="1" applyBorder="1"/>
    <xf numFmtId="0" fontId="24" fillId="0" borderId="1" xfId="3" applyFont="1" applyFill="1" applyBorder="1" applyAlignment="1">
      <alignment vertical="center" wrapText="1"/>
    </xf>
    <xf numFmtId="2" fontId="25" fillId="0" borderId="1" xfId="3" applyNumberFormat="1" applyFont="1" applyFill="1" applyBorder="1" applyAlignment="1">
      <alignment horizontal="center" vertical="center"/>
    </xf>
    <xf numFmtId="0" fontId="25" fillId="0" borderId="1" xfId="3" applyFont="1" applyFill="1" applyBorder="1" applyAlignment="1">
      <alignment horizontal="center" vertical="center" wrapText="1"/>
    </xf>
    <xf numFmtId="4" fontId="25" fillId="0" borderId="1" xfId="3" applyNumberFormat="1" applyFont="1" applyFill="1" applyBorder="1" applyAlignment="1">
      <alignment horizontal="center" vertical="center"/>
    </xf>
    <xf numFmtId="4" fontId="25" fillId="0" borderId="1" xfId="1" applyNumberFormat="1" applyFont="1" applyFill="1" applyBorder="1" applyAlignment="1">
      <alignment horizontal="center" vertical="center" wrapText="1"/>
    </xf>
    <xf numFmtId="1" fontId="25" fillId="0" borderId="1" xfId="3" applyNumberFormat="1" applyFont="1" applyFill="1" applyBorder="1" applyAlignment="1">
      <alignment horizontal="center" vertical="center"/>
    </xf>
    <xf numFmtId="2" fontId="25" fillId="0" borderId="1" xfId="1" applyNumberFormat="1" applyFont="1" applyFill="1" applyBorder="1" applyAlignment="1">
      <alignment horizontal="center" vertical="center"/>
    </xf>
    <xf numFmtId="4" fontId="21" fillId="0" borderId="1" xfId="1" applyNumberFormat="1" applyFont="1" applyFill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 vertical="center"/>
    </xf>
    <xf numFmtId="167" fontId="27" fillId="0" borderId="0" xfId="0" applyNumberFormat="1" applyFont="1" applyFill="1" applyAlignment="1">
      <alignment horizontal="right" vertical="center"/>
    </xf>
    <xf numFmtId="0" fontId="2" fillId="0" borderId="0" xfId="1" applyFill="1"/>
    <xf numFmtId="0" fontId="5" fillId="0" borderId="0" xfId="1" applyFont="1" applyFill="1"/>
    <xf numFmtId="0" fontId="6" fillId="0" borderId="0" xfId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5" fillId="0" borderId="0" xfId="2" applyFont="1" applyFill="1"/>
    <xf numFmtId="0" fontId="6" fillId="0" borderId="0" xfId="1" applyFont="1" applyFill="1"/>
    <xf numFmtId="0" fontId="2" fillId="0" borderId="0" xfId="2" applyFill="1"/>
    <xf numFmtId="0" fontId="4" fillId="0" borderId="0" xfId="1" applyFont="1" applyFill="1" applyBorder="1"/>
    <xf numFmtId="0" fontId="10" fillId="0" borderId="0" xfId="1" applyFont="1" applyFill="1" applyBorder="1"/>
    <xf numFmtId="0" fontId="6" fillId="0" borderId="0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21" fillId="0" borderId="1" xfId="1" applyNumberFormat="1" applyFont="1" applyFill="1" applyBorder="1" applyAlignment="1">
      <alignment horizontal="left" vertical="center"/>
    </xf>
    <xf numFmtId="0" fontId="23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164" fontId="6" fillId="0" borderId="1" xfId="1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/>
    </xf>
    <xf numFmtId="49" fontId="21" fillId="0" borderId="1" xfId="1" applyNumberFormat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/>
    </xf>
    <xf numFmtId="0" fontId="25" fillId="0" borderId="0" xfId="1" applyFont="1" applyFill="1" applyBorder="1"/>
    <xf numFmtId="0" fontId="26" fillId="0" borderId="0" xfId="1" applyFont="1" applyFill="1"/>
    <xf numFmtId="0" fontId="2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wrapText="1"/>
    </xf>
    <xf numFmtId="4" fontId="6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wrapText="1"/>
    </xf>
    <xf numFmtId="4" fontId="6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65" fillId="0" borderId="0" xfId="0" applyFont="1" applyAlignment="1">
      <alignment horizontal="right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left" vertical="center"/>
    </xf>
    <xf numFmtId="4" fontId="6" fillId="0" borderId="2" xfId="1" applyNumberFormat="1" applyFont="1" applyFill="1" applyBorder="1" applyAlignment="1">
      <alignment horizontal="center" vertical="center" wrapText="1"/>
    </xf>
    <xf numFmtId="4" fontId="6" fillId="0" borderId="3" xfId="1" applyNumberFormat="1" applyFont="1" applyFill="1" applyBorder="1" applyAlignment="1">
      <alignment horizontal="center" vertical="center" wrapText="1"/>
    </xf>
    <xf numFmtId="4" fontId="6" fillId="0" borderId="4" xfId="1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justify" vertical="center" wrapText="1"/>
    </xf>
    <xf numFmtId="0" fontId="9" fillId="0" borderId="0" xfId="1" applyFont="1" applyFill="1" applyAlignment="1">
      <alignment horizontal="justify" vertical="center" wrapText="1"/>
    </xf>
    <xf numFmtId="0" fontId="9" fillId="0" borderId="0" xfId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3" fillId="0" borderId="0" xfId="1" applyFont="1" applyFill="1" applyAlignment="1">
      <alignment horizontal="right"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3" applyFont="1" applyFill="1" applyAlignment="1">
      <alignment horizontal="left" vertical="center" wrapText="1"/>
    </xf>
    <xf numFmtId="0" fontId="6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67" fontId="68" fillId="0" borderId="0" xfId="0" applyNumberFormat="1" applyFont="1" applyFill="1" applyBorder="1" applyAlignment="1">
      <alignment horizontal="right" vertical="center"/>
    </xf>
    <xf numFmtId="0" fontId="67" fillId="0" borderId="0" xfId="0" applyFont="1" applyFill="1"/>
    <xf numFmtId="0" fontId="18" fillId="0" borderId="16" xfId="0" applyFont="1" applyFill="1" applyBorder="1" applyAlignment="1">
      <alignment horizontal="center" vertical="center"/>
    </xf>
    <xf numFmtId="0" fontId="68" fillId="0" borderId="1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vertical="center" wrapText="1"/>
    </xf>
    <xf numFmtId="0" fontId="67" fillId="0" borderId="1" xfId="0" applyFont="1" applyFill="1" applyBorder="1" applyAlignment="1">
      <alignment horizontal="center"/>
    </xf>
    <xf numFmtId="14" fontId="69" fillId="0" borderId="1" xfId="0" applyNumberFormat="1" applyFont="1" applyFill="1" applyBorder="1" applyAlignment="1">
      <alignment horizontal="center"/>
    </xf>
    <xf numFmtId="0" fontId="67" fillId="0" borderId="1" xfId="0" applyFont="1" applyFill="1" applyBorder="1"/>
    <xf numFmtId="0" fontId="69" fillId="0" borderId="1" xfId="0" applyFont="1" applyFill="1" applyBorder="1" applyAlignment="1">
      <alignment horizontal="center"/>
    </xf>
    <xf numFmtId="0" fontId="70" fillId="0" borderId="1" xfId="0" applyFont="1" applyFill="1" applyBorder="1" applyAlignment="1">
      <alignment horizontal="center" wrapText="1"/>
    </xf>
    <xf numFmtId="0" fontId="69" fillId="0" borderId="1" xfId="0" applyFont="1" applyFill="1" applyBorder="1"/>
    <xf numFmtId="4" fontId="69" fillId="0" borderId="1" xfId="0" applyNumberFormat="1" applyFont="1" applyFill="1" applyBorder="1" applyAlignment="1">
      <alignment horizontal="center"/>
    </xf>
    <xf numFmtId="0" fontId="68" fillId="0" borderId="1" xfId="0" applyFont="1" applyFill="1" applyBorder="1" applyAlignment="1">
      <alignment vertical="top" wrapText="1"/>
    </xf>
    <xf numFmtId="0" fontId="68" fillId="0" borderId="1" xfId="0" applyFont="1" applyFill="1" applyBorder="1" applyAlignment="1">
      <alignment horizontal="justify" vertical="center" wrapText="1"/>
    </xf>
    <xf numFmtId="49" fontId="68" fillId="0" borderId="1" xfId="0" applyNumberFormat="1" applyFont="1" applyFill="1" applyBorder="1" applyAlignment="1">
      <alignment horizontal="justify" vertical="center" wrapText="1"/>
    </xf>
    <xf numFmtId="0" fontId="68" fillId="0" borderId="17" xfId="0" applyFont="1" applyFill="1" applyBorder="1" applyAlignment="1">
      <alignment horizontal="left" vertical="center" wrapText="1"/>
    </xf>
    <xf numFmtId="0" fontId="68" fillId="0" borderId="18" xfId="0" applyFont="1" applyFill="1" applyBorder="1" applyAlignment="1">
      <alignment horizontal="left" vertical="center" wrapText="1"/>
    </xf>
    <xf numFmtId="0" fontId="68" fillId="0" borderId="19" xfId="0" applyFont="1" applyFill="1" applyBorder="1" applyAlignment="1">
      <alignment horizontal="left" vertical="center" wrapText="1"/>
    </xf>
    <xf numFmtId="3" fontId="69" fillId="0" borderId="1" xfId="0" applyNumberFormat="1" applyFont="1" applyFill="1" applyBorder="1" applyAlignment="1">
      <alignment horizontal="center"/>
    </xf>
    <xf numFmtId="0" fontId="70" fillId="0" borderId="1" xfId="0" applyFont="1" applyFill="1" applyBorder="1" applyAlignment="1">
      <alignment wrapText="1"/>
    </xf>
    <xf numFmtId="0" fontId="69" fillId="0" borderId="1" xfId="0" applyFont="1" applyFill="1" applyBorder="1" applyAlignment="1">
      <alignment vertical="top"/>
    </xf>
    <xf numFmtId="4" fontId="70" fillId="0" borderId="1" xfId="0" applyNumberFormat="1" applyFont="1" applyFill="1" applyBorder="1" applyAlignment="1">
      <alignment wrapText="1"/>
    </xf>
    <xf numFmtId="4" fontId="70" fillId="0" borderId="1" xfId="0" applyNumberFormat="1" applyFont="1" applyFill="1" applyBorder="1"/>
    <xf numFmtId="4" fontId="69" fillId="0" borderId="1" xfId="0" applyNumberFormat="1" applyFont="1" applyFill="1" applyBorder="1" applyAlignment="1">
      <alignment horizontal="center" vertical="center"/>
    </xf>
    <xf numFmtId="167" fontId="68" fillId="0" borderId="1" xfId="0" applyNumberFormat="1" applyFont="1" applyFill="1" applyBorder="1" applyAlignment="1">
      <alignment horizontal="center" vertical="center" wrapText="1"/>
    </xf>
    <xf numFmtId="0" fontId="69" fillId="0" borderId="0" xfId="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 refreshError="1"/>
      <sheetData sheetId="1" refreshError="1"/>
      <sheetData sheetId="2" refreshError="1"/>
      <sheetData sheetId="3">
        <row r="12">
          <cell r="E12">
            <v>544982.97</v>
          </cell>
        </row>
        <row r="28">
          <cell r="E28">
            <v>561648.98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view="pageBreakPreview" zoomScale="60" zoomScaleNormal="100" workbookViewId="0">
      <selection activeCell="D28" sqref="D28"/>
    </sheetView>
  </sheetViews>
  <sheetFormatPr defaultRowHeight="15" x14ac:dyDescent="0.25"/>
  <cols>
    <col min="1" max="1" width="4.28515625" style="120" customWidth="1"/>
    <col min="2" max="2" width="62.28515625" style="96" customWidth="1"/>
    <col min="3" max="3" width="10.85546875" style="96" customWidth="1"/>
    <col min="4" max="4" width="18.42578125" style="120" customWidth="1"/>
    <col min="5" max="16384" width="9.140625" style="96"/>
  </cols>
  <sheetData>
    <row r="1" spans="1:4" ht="19.5" x14ac:dyDescent="0.25">
      <c r="A1" s="93" t="s">
        <v>190</v>
      </c>
      <c r="B1" s="93"/>
      <c r="C1" s="93"/>
      <c r="D1" s="93"/>
    </row>
    <row r="2" spans="1:4" x14ac:dyDescent="0.25">
      <c r="A2" s="94" t="s">
        <v>191</v>
      </c>
      <c r="B2" s="94"/>
      <c r="C2" s="94"/>
      <c r="D2" s="94"/>
    </row>
    <row r="3" spans="1:4" x14ac:dyDescent="0.25">
      <c r="A3" s="97" t="s">
        <v>19</v>
      </c>
      <c r="B3" s="97"/>
      <c r="C3" s="97"/>
      <c r="D3" s="97"/>
    </row>
    <row r="4" spans="1:4" ht="25.5" x14ac:dyDescent="0.25">
      <c r="A4" s="98" t="s">
        <v>192</v>
      </c>
      <c r="B4" s="98" t="s">
        <v>193</v>
      </c>
      <c r="C4" s="98" t="s">
        <v>194</v>
      </c>
      <c r="D4" s="98" t="s">
        <v>195</v>
      </c>
    </row>
    <row r="5" spans="1:4" x14ac:dyDescent="0.25">
      <c r="A5" s="99">
        <v>1</v>
      </c>
      <c r="B5" s="99" t="s">
        <v>196</v>
      </c>
      <c r="C5" s="100" t="s">
        <v>197</v>
      </c>
      <c r="D5" s="101" t="s">
        <v>260</v>
      </c>
    </row>
    <row r="6" spans="1:4" x14ac:dyDescent="0.25">
      <c r="A6" s="99">
        <v>2</v>
      </c>
      <c r="B6" s="99" t="s">
        <v>198</v>
      </c>
      <c r="C6" s="102"/>
      <c r="D6" s="103" t="s">
        <v>199</v>
      </c>
    </row>
    <row r="7" spans="1:4" x14ac:dyDescent="0.25">
      <c r="A7" s="99">
        <v>3</v>
      </c>
      <c r="B7" s="99" t="s">
        <v>200</v>
      </c>
      <c r="C7" s="102"/>
      <c r="D7" s="103" t="s">
        <v>201</v>
      </c>
    </row>
    <row r="8" spans="1:4" ht="27.75" customHeight="1" x14ac:dyDescent="0.25">
      <c r="A8" s="104" t="s">
        <v>202</v>
      </c>
      <c r="B8" s="104"/>
      <c r="C8" s="104"/>
      <c r="D8" s="104"/>
    </row>
    <row r="9" spans="1:4" x14ac:dyDescent="0.25">
      <c r="A9" s="105">
        <v>4</v>
      </c>
      <c r="B9" s="99" t="s">
        <v>203</v>
      </c>
      <c r="C9" s="98" t="s">
        <v>204</v>
      </c>
      <c r="D9" s="106" t="s">
        <v>205</v>
      </c>
    </row>
    <row r="10" spans="1:4" x14ac:dyDescent="0.25">
      <c r="A10" s="105">
        <v>5</v>
      </c>
      <c r="B10" s="99" t="s">
        <v>206</v>
      </c>
      <c r="C10" s="98" t="s">
        <v>204</v>
      </c>
      <c r="D10" s="106" t="s">
        <v>205</v>
      </c>
    </row>
    <row r="11" spans="1:4" x14ac:dyDescent="0.25">
      <c r="A11" s="105">
        <v>6</v>
      </c>
      <c r="B11" s="99" t="s">
        <v>207</v>
      </c>
      <c r="C11" s="98" t="s">
        <v>204</v>
      </c>
      <c r="D11" s="106">
        <v>74413.259999999995</v>
      </c>
    </row>
    <row r="12" spans="1:4" ht="15.75" customHeight="1" x14ac:dyDescent="0.25">
      <c r="A12" s="105">
        <v>7</v>
      </c>
      <c r="B12" s="107" t="s">
        <v>208</v>
      </c>
      <c r="C12" s="98" t="s">
        <v>204</v>
      </c>
      <c r="D12" s="106">
        <f>D13+D14</f>
        <v>454310.78</v>
      </c>
    </row>
    <row r="13" spans="1:4" x14ac:dyDescent="0.25">
      <c r="A13" s="105">
        <v>8</v>
      </c>
      <c r="B13" s="108" t="s">
        <v>209</v>
      </c>
      <c r="C13" s="98" t="s">
        <v>204</v>
      </c>
      <c r="D13" s="106">
        <v>433942.52</v>
      </c>
    </row>
    <row r="14" spans="1:4" x14ac:dyDescent="0.25">
      <c r="A14" s="105">
        <v>9</v>
      </c>
      <c r="B14" s="108" t="s">
        <v>210</v>
      </c>
      <c r="C14" s="98" t="s">
        <v>204</v>
      </c>
      <c r="D14" s="106">
        <f>30188.2-9819.94</f>
        <v>20368.260000000002</v>
      </c>
    </row>
    <row r="15" spans="1:4" x14ac:dyDescent="0.25">
      <c r="A15" s="105">
        <v>10</v>
      </c>
      <c r="B15" s="108" t="s">
        <v>211</v>
      </c>
      <c r="C15" s="98" t="s">
        <v>204</v>
      </c>
      <c r="D15" s="106" t="s">
        <v>205</v>
      </c>
    </row>
    <row r="16" spans="1:4" x14ac:dyDescent="0.25">
      <c r="A16" s="105">
        <v>11</v>
      </c>
      <c r="B16" s="99" t="s">
        <v>212</v>
      </c>
      <c r="C16" s="98" t="s">
        <v>204</v>
      </c>
      <c r="D16" s="106">
        <f>449739.43+17530.51</f>
        <v>467269.94</v>
      </c>
    </row>
    <row r="17" spans="1:4" x14ac:dyDescent="0.25">
      <c r="A17" s="105">
        <v>12</v>
      </c>
      <c r="B17" s="109" t="s">
        <v>213</v>
      </c>
      <c r="C17" s="98" t="s">
        <v>204</v>
      </c>
      <c r="D17" s="106">
        <f>D16</f>
        <v>467269.94</v>
      </c>
    </row>
    <row r="18" spans="1:4" x14ac:dyDescent="0.25">
      <c r="A18" s="105">
        <v>13</v>
      </c>
      <c r="B18" s="108" t="s">
        <v>214</v>
      </c>
      <c r="C18" s="98" t="s">
        <v>204</v>
      </c>
      <c r="D18" s="106" t="s">
        <v>205</v>
      </c>
    </row>
    <row r="19" spans="1:4" x14ac:dyDescent="0.25">
      <c r="A19" s="105">
        <v>14</v>
      </c>
      <c r="B19" s="108" t="s">
        <v>215</v>
      </c>
      <c r="C19" s="98" t="s">
        <v>204</v>
      </c>
      <c r="D19" s="106" t="s">
        <v>205</v>
      </c>
    </row>
    <row r="20" spans="1:4" x14ac:dyDescent="0.25">
      <c r="A20" s="105">
        <v>15</v>
      </c>
      <c r="B20" s="108" t="s">
        <v>216</v>
      </c>
      <c r="C20" s="98" t="s">
        <v>204</v>
      </c>
      <c r="D20" s="106" t="s">
        <v>205</v>
      </c>
    </row>
    <row r="21" spans="1:4" x14ac:dyDescent="0.25">
      <c r="A21" s="105">
        <v>16</v>
      </c>
      <c r="B21" s="108" t="s">
        <v>217</v>
      </c>
      <c r="C21" s="98" t="s">
        <v>204</v>
      </c>
      <c r="D21" s="106" t="s">
        <v>205</v>
      </c>
    </row>
    <row r="22" spans="1:4" x14ac:dyDescent="0.25">
      <c r="A22" s="105">
        <v>17</v>
      </c>
      <c r="B22" s="99" t="s">
        <v>218</v>
      </c>
      <c r="C22" s="98" t="s">
        <v>204</v>
      </c>
      <c r="D22" s="106">
        <f>D16</f>
        <v>467269.94</v>
      </c>
    </row>
    <row r="23" spans="1:4" x14ac:dyDescent="0.25">
      <c r="A23" s="105">
        <v>18</v>
      </c>
      <c r="B23" s="99" t="s">
        <v>219</v>
      </c>
      <c r="C23" s="98" t="s">
        <v>204</v>
      </c>
      <c r="D23" s="106" t="s">
        <v>205</v>
      </c>
    </row>
    <row r="24" spans="1:4" x14ac:dyDescent="0.25">
      <c r="A24" s="105">
        <v>19</v>
      </c>
      <c r="B24" s="99" t="s">
        <v>220</v>
      </c>
      <c r="C24" s="98" t="s">
        <v>204</v>
      </c>
      <c r="D24" s="106">
        <v>0</v>
      </c>
    </row>
    <row r="25" spans="1:4" x14ac:dyDescent="0.25">
      <c r="A25" s="105">
        <v>20</v>
      </c>
      <c r="B25" s="99" t="s">
        <v>221</v>
      </c>
      <c r="C25" s="98" t="s">
        <v>204</v>
      </c>
      <c r="D25" s="106">
        <f>D11+D12-D16</f>
        <v>61454.100000000035</v>
      </c>
    </row>
    <row r="26" spans="1:4" ht="27.75" customHeight="1" x14ac:dyDescent="0.25">
      <c r="A26" s="104" t="s">
        <v>222</v>
      </c>
      <c r="B26" s="104"/>
      <c r="C26" s="104"/>
      <c r="D26" s="104"/>
    </row>
    <row r="27" spans="1:4" x14ac:dyDescent="0.25">
      <c r="A27" s="105">
        <v>21</v>
      </c>
      <c r="B27" s="110" t="s">
        <v>223</v>
      </c>
      <c r="C27" s="111"/>
      <c r="D27" s="112"/>
    </row>
    <row r="28" spans="1:4" x14ac:dyDescent="0.25">
      <c r="A28" s="105">
        <v>22</v>
      </c>
      <c r="B28" s="99" t="s">
        <v>224</v>
      </c>
      <c r="C28" s="98" t="s">
        <v>204</v>
      </c>
      <c r="D28" s="106">
        <v>455614.71593287203</v>
      </c>
    </row>
    <row r="29" spans="1:4" x14ac:dyDescent="0.25">
      <c r="A29" s="105">
        <v>23</v>
      </c>
      <c r="B29" s="99" t="s">
        <v>225</v>
      </c>
      <c r="C29" s="100" t="s">
        <v>226</v>
      </c>
      <c r="D29" s="98" t="s">
        <v>227</v>
      </c>
    </row>
    <row r="30" spans="1:4" x14ac:dyDescent="0.25">
      <c r="A30" s="104" t="s">
        <v>228</v>
      </c>
      <c r="B30" s="104"/>
      <c r="C30" s="104"/>
      <c r="D30" s="104"/>
    </row>
    <row r="31" spans="1:4" x14ac:dyDescent="0.25">
      <c r="A31" s="105">
        <v>24</v>
      </c>
      <c r="B31" s="99" t="s">
        <v>229</v>
      </c>
      <c r="C31" s="98" t="s">
        <v>230</v>
      </c>
      <c r="D31" s="113">
        <v>0</v>
      </c>
    </row>
    <row r="32" spans="1:4" x14ac:dyDescent="0.25">
      <c r="A32" s="105">
        <v>25</v>
      </c>
      <c r="B32" s="99" t="s">
        <v>231</v>
      </c>
      <c r="C32" s="98" t="s">
        <v>230</v>
      </c>
      <c r="D32" s="113">
        <v>0</v>
      </c>
    </row>
    <row r="33" spans="1:4" x14ac:dyDescent="0.25">
      <c r="A33" s="105">
        <v>26</v>
      </c>
      <c r="B33" s="99" t="s">
        <v>232</v>
      </c>
      <c r="C33" s="98" t="s">
        <v>230</v>
      </c>
      <c r="D33" s="113">
        <v>0</v>
      </c>
    </row>
    <row r="34" spans="1:4" x14ac:dyDescent="0.25">
      <c r="A34" s="105">
        <v>27</v>
      </c>
      <c r="B34" s="99" t="s">
        <v>233</v>
      </c>
      <c r="C34" s="98" t="s">
        <v>204</v>
      </c>
      <c r="D34" s="106">
        <v>0</v>
      </c>
    </row>
    <row r="35" spans="1:4" x14ac:dyDescent="0.25">
      <c r="A35" s="104" t="s">
        <v>234</v>
      </c>
      <c r="B35" s="104"/>
      <c r="C35" s="104"/>
      <c r="D35" s="104"/>
    </row>
    <row r="36" spans="1:4" x14ac:dyDescent="0.25">
      <c r="A36" s="105">
        <v>28</v>
      </c>
      <c r="B36" s="99" t="s">
        <v>203</v>
      </c>
      <c r="C36" s="98" t="s">
        <v>204</v>
      </c>
      <c r="D36" s="106">
        <v>0</v>
      </c>
    </row>
    <row r="37" spans="1:4" x14ac:dyDescent="0.25">
      <c r="A37" s="105">
        <v>29</v>
      </c>
      <c r="B37" s="99" t="s">
        <v>206</v>
      </c>
      <c r="C37" s="98" t="s">
        <v>204</v>
      </c>
      <c r="D37" s="106"/>
    </row>
    <row r="38" spans="1:4" ht="15.75" customHeight="1" x14ac:dyDescent="0.25">
      <c r="A38" s="105">
        <v>30</v>
      </c>
      <c r="B38" s="99" t="s">
        <v>207</v>
      </c>
      <c r="C38" s="98" t="s">
        <v>204</v>
      </c>
      <c r="D38" s="106">
        <f>238484.66-74413.26-50.13</f>
        <v>164021.27000000002</v>
      </c>
    </row>
    <row r="39" spans="1:4" x14ac:dyDescent="0.25">
      <c r="A39" s="105">
        <v>31</v>
      </c>
      <c r="B39" s="99" t="s">
        <v>219</v>
      </c>
      <c r="C39" s="98" t="s">
        <v>204</v>
      </c>
      <c r="D39" s="106"/>
    </row>
    <row r="40" spans="1:4" x14ac:dyDescent="0.25">
      <c r="A40" s="105">
        <v>32</v>
      </c>
      <c r="B40" s="99" t="s">
        <v>220</v>
      </c>
      <c r="C40" s="98" t="s">
        <v>204</v>
      </c>
      <c r="D40" s="106"/>
    </row>
    <row r="41" spans="1:4" x14ac:dyDescent="0.25">
      <c r="A41" s="105">
        <v>33</v>
      </c>
      <c r="B41" s="99" t="s">
        <v>221</v>
      </c>
      <c r="C41" s="98" t="s">
        <v>204</v>
      </c>
      <c r="D41" s="106">
        <f>D48+D58+D68+D78+D88</f>
        <v>221325.48</v>
      </c>
    </row>
    <row r="42" spans="1:4" x14ac:dyDescent="0.25">
      <c r="A42" s="104" t="s">
        <v>235</v>
      </c>
      <c r="B42" s="104"/>
      <c r="C42" s="104"/>
      <c r="D42" s="104"/>
    </row>
    <row r="43" spans="1:4" ht="26.25" x14ac:dyDescent="0.25">
      <c r="A43" s="105">
        <v>34</v>
      </c>
      <c r="B43" s="99" t="s">
        <v>236</v>
      </c>
      <c r="C43" s="98" t="s">
        <v>205</v>
      </c>
      <c r="D43" s="114" t="s">
        <v>237</v>
      </c>
    </row>
    <row r="44" spans="1:4" x14ac:dyDescent="0.25">
      <c r="A44" s="105">
        <v>35</v>
      </c>
      <c r="B44" s="99" t="s">
        <v>194</v>
      </c>
      <c r="C44" s="98" t="s">
        <v>205</v>
      </c>
      <c r="D44" s="103" t="s">
        <v>238</v>
      </c>
    </row>
    <row r="45" spans="1:4" x14ac:dyDescent="0.25">
      <c r="A45" s="105">
        <v>36</v>
      </c>
      <c r="B45" s="99" t="s">
        <v>239</v>
      </c>
      <c r="C45" s="98" t="s">
        <v>240</v>
      </c>
      <c r="D45" s="106">
        <v>405.78832799999998</v>
      </c>
    </row>
    <row r="46" spans="1:4" x14ac:dyDescent="0.25">
      <c r="A46" s="105">
        <v>37</v>
      </c>
      <c r="B46" s="99" t="s">
        <v>241</v>
      </c>
      <c r="C46" s="98" t="s">
        <v>204</v>
      </c>
      <c r="D46" s="106">
        <f>1037984.82-15742.04</f>
        <v>1022242.7799999999</v>
      </c>
    </row>
    <row r="47" spans="1:4" x14ac:dyDescent="0.25">
      <c r="A47" s="105">
        <v>38</v>
      </c>
      <c r="B47" s="99" t="s">
        <v>242</v>
      </c>
      <c r="C47" s="98" t="s">
        <v>204</v>
      </c>
      <c r="D47" s="106">
        <v>996688.29</v>
      </c>
    </row>
    <row r="48" spans="1:4" x14ac:dyDescent="0.25">
      <c r="A48" s="105">
        <v>39</v>
      </c>
      <c r="B48" s="99" t="s">
        <v>243</v>
      </c>
      <c r="C48" s="98" t="s">
        <v>204</v>
      </c>
      <c r="D48" s="106">
        <v>142425.81</v>
      </c>
    </row>
    <row r="49" spans="1:4" x14ac:dyDescent="0.25">
      <c r="A49" s="105">
        <v>40</v>
      </c>
      <c r="B49" s="99" t="s">
        <v>244</v>
      </c>
      <c r="C49" s="98" t="s">
        <v>204</v>
      </c>
      <c r="D49" s="106">
        <v>1037749.9400000001</v>
      </c>
    </row>
    <row r="50" spans="1:4" x14ac:dyDescent="0.25">
      <c r="A50" s="105">
        <v>41</v>
      </c>
      <c r="B50" s="99" t="s">
        <v>245</v>
      </c>
      <c r="C50" s="98" t="s">
        <v>204</v>
      </c>
      <c r="D50" s="106">
        <f>D49-D51</f>
        <v>895324.13000000012</v>
      </c>
    </row>
    <row r="51" spans="1:4" ht="15" customHeight="1" x14ac:dyDescent="0.25">
      <c r="A51" s="105">
        <v>42</v>
      </c>
      <c r="B51" s="107" t="s">
        <v>246</v>
      </c>
      <c r="C51" s="98" t="s">
        <v>204</v>
      </c>
      <c r="D51" s="106">
        <f>D48</f>
        <v>142425.81</v>
      </c>
    </row>
    <row r="52" spans="1:4" ht="15" customHeight="1" x14ac:dyDescent="0.25">
      <c r="A52" s="105">
        <v>43</v>
      </c>
      <c r="B52" s="107" t="s">
        <v>247</v>
      </c>
      <c r="C52" s="98" t="s">
        <v>204</v>
      </c>
      <c r="D52" s="106"/>
    </row>
    <row r="53" spans="1:4" ht="39" x14ac:dyDescent="0.25">
      <c r="A53" s="115">
        <v>44</v>
      </c>
      <c r="B53" s="107" t="s">
        <v>236</v>
      </c>
      <c r="C53" s="98" t="s">
        <v>205</v>
      </c>
      <c r="D53" s="114" t="s">
        <v>248</v>
      </c>
    </row>
    <row r="54" spans="1:4" x14ac:dyDescent="0.25">
      <c r="A54" s="105">
        <v>45</v>
      </c>
      <c r="B54" s="99" t="s">
        <v>194</v>
      </c>
      <c r="C54" s="98" t="s">
        <v>205</v>
      </c>
      <c r="D54" s="103" t="s">
        <v>249</v>
      </c>
    </row>
    <row r="55" spans="1:4" x14ac:dyDescent="0.25">
      <c r="A55" s="105">
        <v>46</v>
      </c>
      <c r="B55" s="99" t="s">
        <v>239</v>
      </c>
      <c r="C55" s="98" t="s">
        <v>240</v>
      </c>
      <c r="D55" s="106">
        <v>1652.2220896621338</v>
      </c>
    </row>
    <row r="56" spans="1:4" x14ac:dyDescent="0.25">
      <c r="A56" s="105">
        <v>47</v>
      </c>
      <c r="B56" s="99" t="s">
        <v>241</v>
      </c>
      <c r="C56" s="98" t="s">
        <v>204</v>
      </c>
      <c r="D56" s="106">
        <f>23012.98+749.46</f>
        <v>23762.44</v>
      </c>
    </row>
    <row r="57" spans="1:4" x14ac:dyDescent="0.25">
      <c r="A57" s="105">
        <v>48</v>
      </c>
      <c r="B57" s="99" t="s">
        <v>242</v>
      </c>
      <c r="C57" s="98" t="s">
        <v>204</v>
      </c>
      <c r="D57" s="106">
        <f>22305.4+726.7</f>
        <v>23032.100000000002</v>
      </c>
    </row>
    <row r="58" spans="1:4" x14ac:dyDescent="0.25">
      <c r="A58" s="105">
        <v>49</v>
      </c>
      <c r="B58" s="99" t="s">
        <v>243</v>
      </c>
      <c r="C58" s="98" t="s">
        <v>204</v>
      </c>
      <c r="D58" s="106">
        <f>2865.29+101.04-23.58-3.8</f>
        <v>2938.95</v>
      </c>
    </row>
    <row r="59" spans="1:4" x14ac:dyDescent="0.25">
      <c r="A59" s="105">
        <v>50</v>
      </c>
      <c r="B59" s="99" t="s">
        <v>244</v>
      </c>
      <c r="C59" s="98" t="s">
        <v>204</v>
      </c>
      <c r="D59" s="106">
        <v>25609.829999999998</v>
      </c>
    </row>
    <row r="60" spans="1:4" x14ac:dyDescent="0.25">
      <c r="A60" s="105">
        <v>51</v>
      </c>
      <c r="B60" s="99" t="s">
        <v>245</v>
      </c>
      <c r="C60" s="98" t="s">
        <v>204</v>
      </c>
      <c r="D60" s="106">
        <f>D59</f>
        <v>25609.829999999998</v>
      </c>
    </row>
    <row r="61" spans="1:4" ht="15" customHeight="1" x14ac:dyDescent="0.25">
      <c r="A61" s="105">
        <v>52</v>
      </c>
      <c r="B61" s="107" t="s">
        <v>246</v>
      </c>
      <c r="C61" s="98" t="s">
        <v>204</v>
      </c>
      <c r="D61" s="106">
        <f>D59-D60</f>
        <v>0</v>
      </c>
    </row>
    <row r="62" spans="1:4" ht="15" customHeight="1" x14ac:dyDescent="0.25">
      <c r="A62" s="105">
        <v>53</v>
      </c>
      <c r="B62" s="107" t="s">
        <v>247</v>
      </c>
      <c r="C62" s="98" t="s">
        <v>204</v>
      </c>
      <c r="D62" s="106">
        <v>0</v>
      </c>
    </row>
    <row r="63" spans="1:4" ht="26.25" x14ac:dyDescent="0.25">
      <c r="A63" s="115">
        <v>54</v>
      </c>
      <c r="B63" s="107" t="s">
        <v>236</v>
      </c>
      <c r="C63" s="98" t="s">
        <v>205</v>
      </c>
      <c r="D63" s="116" t="s">
        <v>250</v>
      </c>
    </row>
    <row r="64" spans="1:4" x14ac:dyDescent="0.25">
      <c r="A64" s="105">
        <v>55</v>
      </c>
      <c r="B64" s="99" t="s">
        <v>194</v>
      </c>
      <c r="C64" s="98" t="s">
        <v>205</v>
      </c>
      <c r="D64" s="106" t="s">
        <v>249</v>
      </c>
    </row>
    <row r="65" spans="1:4" x14ac:dyDescent="0.25">
      <c r="A65" s="105">
        <v>56</v>
      </c>
      <c r="B65" s="99" t="s">
        <v>239</v>
      </c>
      <c r="C65" s="98" t="s">
        <v>240</v>
      </c>
      <c r="D65" s="106">
        <v>1207.302231411925</v>
      </c>
    </row>
    <row r="66" spans="1:4" x14ac:dyDescent="0.25">
      <c r="A66" s="105">
        <v>57</v>
      </c>
      <c r="B66" s="99" t="s">
        <v>241</v>
      </c>
      <c r="C66" s="98" t="s">
        <v>204</v>
      </c>
      <c r="D66" s="106">
        <f>66046.49+2962.21+189204.16+8487.49-159.07-70.91-453.74-202.29-1443.24-4165.62</f>
        <v>260205.4800000001</v>
      </c>
    </row>
    <row r="67" spans="1:4" x14ac:dyDescent="0.25">
      <c r="A67" s="105">
        <v>58</v>
      </c>
      <c r="B67" s="99" t="s">
        <v>242</v>
      </c>
      <c r="C67" s="98" t="s">
        <v>204</v>
      </c>
      <c r="D67" s="106">
        <f>60103.36+2817.03+171643.74+8046.83</f>
        <v>242610.96</v>
      </c>
    </row>
    <row r="68" spans="1:4" x14ac:dyDescent="0.25">
      <c r="A68" s="105">
        <v>59</v>
      </c>
      <c r="B68" s="99" t="s">
        <v>243</v>
      </c>
      <c r="C68" s="98" t="s">
        <v>204</v>
      </c>
      <c r="D68" s="106">
        <f>10171.94+398.72+29575.12+1201.95-26.55</f>
        <v>41321.179999999993</v>
      </c>
    </row>
    <row r="69" spans="1:4" x14ac:dyDescent="0.25">
      <c r="A69" s="105">
        <v>60</v>
      </c>
      <c r="B69" s="99" t="s">
        <v>244</v>
      </c>
      <c r="C69" s="98" t="s">
        <v>204</v>
      </c>
      <c r="D69" s="106">
        <v>268352.45</v>
      </c>
    </row>
    <row r="70" spans="1:4" x14ac:dyDescent="0.25">
      <c r="A70" s="105">
        <v>61</v>
      </c>
      <c r="B70" s="99" t="s">
        <v>245</v>
      </c>
      <c r="C70" s="98" t="s">
        <v>204</v>
      </c>
      <c r="D70" s="106">
        <f>D69-D71</f>
        <v>227031.27000000002</v>
      </c>
    </row>
    <row r="71" spans="1:4" ht="15" customHeight="1" x14ac:dyDescent="0.25">
      <c r="A71" s="105">
        <v>62</v>
      </c>
      <c r="B71" s="107" t="s">
        <v>246</v>
      </c>
      <c r="C71" s="98" t="s">
        <v>204</v>
      </c>
      <c r="D71" s="106">
        <f>D68</f>
        <v>41321.179999999993</v>
      </c>
    </row>
    <row r="72" spans="1:4" ht="15" customHeight="1" x14ac:dyDescent="0.25">
      <c r="A72" s="105">
        <v>63</v>
      </c>
      <c r="B72" s="107" t="s">
        <v>247</v>
      </c>
      <c r="C72" s="98" t="s">
        <v>204</v>
      </c>
      <c r="D72" s="106"/>
    </row>
    <row r="73" spans="1:4" x14ac:dyDescent="0.25">
      <c r="A73" s="105">
        <v>64</v>
      </c>
      <c r="B73" s="99" t="s">
        <v>236</v>
      </c>
      <c r="C73" s="98" t="s">
        <v>205</v>
      </c>
      <c r="D73" s="117" t="s">
        <v>251</v>
      </c>
    </row>
    <row r="74" spans="1:4" x14ac:dyDescent="0.25">
      <c r="A74" s="105">
        <v>65</v>
      </c>
      <c r="B74" s="99" t="s">
        <v>194</v>
      </c>
      <c r="C74" s="98" t="s">
        <v>205</v>
      </c>
      <c r="D74" s="106" t="s">
        <v>249</v>
      </c>
    </row>
    <row r="75" spans="1:4" x14ac:dyDescent="0.25">
      <c r="A75" s="105">
        <v>66</v>
      </c>
      <c r="B75" s="99" t="s">
        <v>239</v>
      </c>
      <c r="C75" s="98" t="s">
        <v>240</v>
      </c>
      <c r="D75" s="106">
        <f>2759.524464-2.782742</f>
        <v>2756.7417220000002</v>
      </c>
    </row>
    <row r="76" spans="1:4" x14ac:dyDescent="0.25">
      <c r="A76" s="105">
        <v>67</v>
      </c>
      <c r="B76" s="99" t="s">
        <v>241</v>
      </c>
      <c r="C76" s="98" t="s">
        <v>204</v>
      </c>
      <c r="D76" s="106">
        <f>222693.39-227.61</f>
        <v>222465.78000000003</v>
      </c>
    </row>
    <row r="77" spans="1:4" x14ac:dyDescent="0.25">
      <c r="A77" s="105">
        <v>68</v>
      </c>
      <c r="B77" s="99" t="s">
        <v>242</v>
      </c>
      <c r="C77" s="98" t="s">
        <v>204</v>
      </c>
      <c r="D77" s="106">
        <v>213831.49</v>
      </c>
    </row>
    <row r="78" spans="1:4" x14ac:dyDescent="0.25">
      <c r="A78" s="105">
        <v>69</v>
      </c>
      <c r="B78" s="99" t="s">
        <v>243</v>
      </c>
      <c r="C78" s="98" t="s">
        <v>204</v>
      </c>
      <c r="D78" s="106">
        <f>29871.35-22.38</f>
        <v>29848.969999999998</v>
      </c>
    </row>
    <row r="79" spans="1:4" x14ac:dyDescent="0.25">
      <c r="A79" s="105">
        <v>70</v>
      </c>
      <c r="B79" s="99" t="s">
        <v>244</v>
      </c>
      <c r="C79" s="98" t="s">
        <v>204</v>
      </c>
      <c r="D79" s="106">
        <f>D76</f>
        <v>222465.78000000003</v>
      </c>
    </row>
    <row r="80" spans="1:4" x14ac:dyDescent="0.25">
      <c r="A80" s="105">
        <v>71</v>
      </c>
      <c r="B80" s="99" t="s">
        <v>245</v>
      </c>
      <c r="C80" s="98" t="s">
        <v>204</v>
      </c>
      <c r="D80" s="106">
        <f>D79</f>
        <v>222465.78000000003</v>
      </c>
    </row>
    <row r="81" spans="1:4" ht="14.25" customHeight="1" x14ac:dyDescent="0.25">
      <c r="A81" s="105">
        <v>72</v>
      </c>
      <c r="B81" s="107" t="s">
        <v>246</v>
      </c>
      <c r="C81" s="98" t="s">
        <v>204</v>
      </c>
      <c r="D81" s="106">
        <v>0</v>
      </c>
    </row>
    <row r="82" spans="1:4" ht="14.25" customHeight="1" x14ac:dyDescent="0.25">
      <c r="A82" s="105">
        <v>73</v>
      </c>
      <c r="B82" s="107" t="s">
        <v>247</v>
      </c>
      <c r="C82" s="98" t="s">
        <v>204</v>
      </c>
      <c r="D82" s="106">
        <v>0</v>
      </c>
    </row>
    <row r="83" spans="1:4" x14ac:dyDescent="0.25">
      <c r="A83" s="105">
        <v>74</v>
      </c>
      <c r="B83" s="99" t="s">
        <v>236</v>
      </c>
      <c r="C83" s="98" t="s">
        <v>205</v>
      </c>
      <c r="D83" s="117" t="s">
        <v>252</v>
      </c>
    </row>
    <row r="84" spans="1:4" x14ac:dyDescent="0.25">
      <c r="A84" s="105">
        <v>75</v>
      </c>
      <c r="B84" s="99" t="s">
        <v>194</v>
      </c>
      <c r="C84" s="98" t="s">
        <v>205</v>
      </c>
      <c r="D84" s="106" t="s">
        <v>253</v>
      </c>
    </row>
    <row r="85" spans="1:4" x14ac:dyDescent="0.25">
      <c r="A85" s="105">
        <v>76</v>
      </c>
      <c r="B85" s="99" t="s">
        <v>239</v>
      </c>
      <c r="C85" s="98" t="s">
        <v>240</v>
      </c>
      <c r="D85" s="118">
        <v>7951.9914000000008</v>
      </c>
    </row>
    <row r="86" spans="1:4" x14ac:dyDescent="0.25">
      <c r="A86" s="105">
        <v>77</v>
      </c>
      <c r="B86" s="99" t="s">
        <v>241</v>
      </c>
      <c r="C86" s="98" t="s">
        <v>204</v>
      </c>
      <c r="D86" s="119">
        <f>1590.28+25378.13</f>
        <v>26968.41</v>
      </c>
    </row>
    <row r="87" spans="1:4" x14ac:dyDescent="0.25">
      <c r="A87" s="105">
        <v>78</v>
      </c>
      <c r="B87" s="99" t="s">
        <v>242</v>
      </c>
      <c r="C87" s="98" t="s">
        <v>204</v>
      </c>
      <c r="D87" s="119">
        <v>22177.84</v>
      </c>
    </row>
    <row r="88" spans="1:4" x14ac:dyDescent="0.25">
      <c r="A88" s="105">
        <v>79</v>
      </c>
      <c r="B88" s="99" t="s">
        <v>243</v>
      </c>
      <c r="C88" s="98" t="s">
        <v>204</v>
      </c>
      <c r="D88" s="119">
        <v>4790.57</v>
      </c>
    </row>
    <row r="89" spans="1:4" x14ac:dyDescent="0.25">
      <c r="A89" s="105">
        <v>80</v>
      </c>
      <c r="B89" s="99" t="s">
        <v>244</v>
      </c>
      <c r="C89" s="98" t="s">
        <v>204</v>
      </c>
      <c r="D89" s="106">
        <f>D86</f>
        <v>26968.41</v>
      </c>
    </row>
    <row r="90" spans="1:4" x14ac:dyDescent="0.25">
      <c r="A90" s="105">
        <v>81</v>
      </c>
      <c r="B90" s="99" t="s">
        <v>245</v>
      </c>
      <c r="C90" s="98" t="s">
        <v>204</v>
      </c>
      <c r="D90" s="106">
        <f>D89</f>
        <v>26968.41</v>
      </c>
    </row>
    <row r="91" spans="1:4" ht="14.25" customHeight="1" x14ac:dyDescent="0.25">
      <c r="A91" s="105">
        <v>82</v>
      </c>
      <c r="B91" s="107" t="s">
        <v>246</v>
      </c>
      <c r="C91" s="98" t="s">
        <v>204</v>
      </c>
      <c r="D91" s="106">
        <f>D89-D90</f>
        <v>0</v>
      </c>
    </row>
    <row r="92" spans="1:4" ht="14.25" customHeight="1" x14ac:dyDescent="0.25">
      <c r="A92" s="105">
        <v>83</v>
      </c>
      <c r="B92" s="107" t="s">
        <v>247</v>
      </c>
      <c r="C92" s="98" t="s">
        <v>204</v>
      </c>
      <c r="D92" s="106">
        <v>0</v>
      </c>
    </row>
    <row r="93" spans="1:4" x14ac:dyDescent="0.25">
      <c r="A93" s="104" t="s">
        <v>254</v>
      </c>
      <c r="B93" s="104"/>
      <c r="C93" s="104"/>
      <c r="D93" s="104"/>
    </row>
    <row r="94" spans="1:4" x14ac:dyDescent="0.25">
      <c r="A94" s="105">
        <v>84</v>
      </c>
      <c r="B94" s="99" t="s">
        <v>229</v>
      </c>
      <c r="C94" s="98" t="s">
        <v>230</v>
      </c>
      <c r="D94" s="106"/>
    </row>
    <row r="95" spans="1:4" x14ac:dyDescent="0.25">
      <c r="A95" s="105">
        <v>85</v>
      </c>
      <c r="B95" s="99" t="s">
        <v>231</v>
      </c>
      <c r="C95" s="98" t="s">
        <v>230</v>
      </c>
      <c r="D95" s="106"/>
    </row>
    <row r="96" spans="1:4" x14ac:dyDescent="0.25">
      <c r="A96" s="105">
        <v>86</v>
      </c>
      <c r="B96" s="99" t="s">
        <v>232</v>
      </c>
      <c r="C96" s="98" t="s">
        <v>255</v>
      </c>
      <c r="D96" s="106"/>
    </row>
    <row r="97" spans="1:4" x14ac:dyDescent="0.25">
      <c r="A97" s="105">
        <v>87</v>
      </c>
      <c r="B97" s="99" t="s">
        <v>233</v>
      </c>
      <c r="C97" s="98" t="s">
        <v>204</v>
      </c>
      <c r="D97" s="106"/>
    </row>
    <row r="98" spans="1:4" x14ac:dyDescent="0.25">
      <c r="A98" s="104" t="s">
        <v>256</v>
      </c>
      <c r="B98" s="104"/>
      <c r="C98" s="104"/>
      <c r="D98" s="104"/>
    </row>
    <row r="99" spans="1:4" x14ac:dyDescent="0.25">
      <c r="A99" s="105">
        <v>88</v>
      </c>
      <c r="B99" s="99" t="s">
        <v>257</v>
      </c>
      <c r="C99" s="98" t="s">
        <v>230</v>
      </c>
      <c r="D99" s="106">
        <v>2</v>
      </c>
    </row>
    <row r="100" spans="1:4" x14ac:dyDescent="0.25">
      <c r="A100" s="105">
        <v>89</v>
      </c>
      <c r="B100" s="99" t="s">
        <v>258</v>
      </c>
      <c r="C100" s="98" t="s">
        <v>230</v>
      </c>
      <c r="D100" s="106">
        <v>0</v>
      </c>
    </row>
    <row r="101" spans="1:4" ht="15" customHeight="1" x14ac:dyDescent="0.25">
      <c r="A101" s="105">
        <v>90</v>
      </c>
      <c r="B101" s="99" t="s">
        <v>259</v>
      </c>
      <c r="C101" s="98" t="s">
        <v>204</v>
      </c>
      <c r="D101" s="106">
        <v>0</v>
      </c>
    </row>
    <row r="103" spans="1:4" x14ac:dyDescent="0.25">
      <c r="D103" s="95" t="s">
        <v>83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7" right="0.7" top="0.75" bottom="0.75" header="0.3" footer="0.3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1"/>
  <sheetViews>
    <sheetView showZeros="0" topLeftCell="A219" zoomScaleNormal="100" workbookViewId="0">
      <selection activeCell="M35" sqref="M35"/>
    </sheetView>
  </sheetViews>
  <sheetFormatPr defaultColWidth="8.85546875" defaultRowHeight="12.75" outlineLevelRow="1" x14ac:dyDescent="0.2"/>
  <cols>
    <col min="1" max="1" width="0.7109375" style="48" customWidth="1"/>
    <col min="2" max="2" width="42" style="48" customWidth="1"/>
    <col min="3" max="3" width="9.7109375" style="48" customWidth="1"/>
    <col min="4" max="4" width="10.7109375" style="48" customWidth="1"/>
    <col min="5" max="5" width="10.85546875" style="48" customWidth="1"/>
    <col min="6" max="6" width="17.85546875" style="10" hidden="1" customWidth="1"/>
    <col min="7" max="7" width="22" style="48" customWidth="1"/>
    <col min="8" max="250" width="8.85546875" style="48"/>
    <col min="251" max="251" width="5.85546875" style="48" customWidth="1"/>
    <col min="252" max="252" width="37" style="48" customWidth="1"/>
    <col min="253" max="253" width="9.7109375" style="48" customWidth="1"/>
    <col min="254" max="254" width="10.7109375" style="48" customWidth="1"/>
    <col min="255" max="255" width="10.85546875" style="48" customWidth="1"/>
    <col min="256" max="256" width="17.85546875" style="48" customWidth="1"/>
    <col min="257" max="257" width="18.5703125" style="48" customWidth="1"/>
    <col min="258" max="506" width="8.85546875" style="48"/>
    <col min="507" max="507" width="5.85546875" style="48" customWidth="1"/>
    <col min="508" max="508" width="37" style="48" customWidth="1"/>
    <col min="509" max="509" width="9.7109375" style="48" customWidth="1"/>
    <col min="510" max="510" width="10.7109375" style="48" customWidth="1"/>
    <col min="511" max="511" width="10.85546875" style="48" customWidth="1"/>
    <col min="512" max="512" width="17.85546875" style="48" customWidth="1"/>
    <col min="513" max="513" width="18.5703125" style="48" customWidth="1"/>
    <col min="514" max="762" width="8.85546875" style="48"/>
    <col min="763" max="763" width="5.85546875" style="48" customWidth="1"/>
    <col min="764" max="764" width="37" style="48" customWidth="1"/>
    <col min="765" max="765" width="9.7109375" style="48" customWidth="1"/>
    <col min="766" max="766" width="10.7109375" style="48" customWidth="1"/>
    <col min="767" max="767" width="10.85546875" style="48" customWidth="1"/>
    <col min="768" max="768" width="17.85546875" style="48" customWidth="1"/>
    <col min="769" max="769" width="18.5703125" style="48" customWidth="1"/>
    <col min="770" max="1018" width="8.85546875" style="48"/>
    <col min="1019" max="1019" width="5.85546875" style="48" customWidth="1"/>
    <col min="1020" max="1020" width="37" style="48" customWidth="1"/>
    <col min="1021" max="1021" width="9.7109375" style="48" customWidth="1"/>
    <col min="1022" max="1022" width="10.7109375" style="48" customWidth="1"/>
    <col min="1023" max="1023" width="10.85546875" style="48" customWidth="1"/>
    <col min="1024" max="1024" width="17.85546875" style="48" customWidth="1"/>
    <col min="1025" max="1025" width="18.5703125" style="48" customWidth="1"/>
    <col min="1026" max="1274" width="8.85546875" style="48"/>
    <col min="1275" max="1275" width="5.85546875" style="48" customWidth="1"/>
    <col min="1276" max="1276" width="37" style="48" customWidth="1"/>
    <col min="1277" max="1277" width="9.7109375" style="48" customWidth="1"/>
    <col min="1278" max="1278" width="10.7109375" style="48" customWidth="1"/>
    <col min="1279" max="1279" width="10.85546875" style="48" customWidth="1"/>
    <col min="1280" max="1280" width="17.85546875" style="48" customWidth="1"/>
    <col min="1281" max="1281" width="18.5703125" style="48" customWidth="1"/>
    <col min="1282" max="1530" width="8.85546875" style="48"/>
    <col min="1531" max="1531" width="5.85546875" style="48" customWidth="1"/>
    <col min="1532" max="1532" width="37" style="48" customWidth="1"/>
    <col min="1533" max="1533" width="9.7109375" style="48" customWidth="1"/>
    <col min="1534" max="1534" width="10.7109375" style="48" customWidth="1"/>
    <col min="1535" max="1535" width="10.85546875" style="48" customWidth="1"/>
    <col min="1536" max="1536" width="17.85546875" style="48" customWidth="1"/>
    <col min="1537" max="1537" width="18.5703125" style="48" customWidth="1"/>
    <col min="1538" max="1786" width="8.85546875" style="48"/>
    <col min="1787" max="1787" width="5.85546875" style="48" customWidth="1"/>
    <col min="1788" max="1788" width="37" style="48" customWidth="1"/>
    <col min="1789" max="1789" width="9.7109375" style="48" customWidth="1"/>
    <col min="1790" max="1790" width="10.7109375" style="48" customWidth="1"/>
    <col min="1791" max="1791" width="10.85546875" style="48" customWidth="1"/>
    <col min="1792" max="1792" width="17.85546875" style="48" customWidth="1"/>
    <col min="1793" max="1793" width="18.5703125" style="48" customWidth="1"/>
    <col min="1794" max="2042" width="8.85546875" style="48"/>
    <col min="2043" max="2043" width="5.85546875" style="48" customWidth="1"/>
    <col min="2044" max="2044" width="37" style="48" customWidth="1"/>
    <col min="2045" max="2045" width="9.7109375" style="48" customWidth="1"/>
    <col min="2046" max="2046" width="10.7109375" style="48" customWidth="1"/>
    <col min="2047" max="2047" width="10.85546875" style="48" customWidth="1"/>
    <col min="2048" max="2048" width="17.85546875" style="48" customWidth="1"/>
    <col min="2049" max="2049" width="18.5703125" style="48" customWidth="1"/>
    <col min="2050" max="2298" width="8.85546875" style="48"/>
    <col min="2299" max="2299" width="5.85546875" style="48" customWidth="1"/>
    <col min="2300" max="2300" width="37" style="48" customWidth="1"/>
    <col min="2301" max="2301" width="9.7109375" style="48" customWidth="1"/>
    <col min="2302" max="2302" width="10.7109375" style="48" customWidth="1"/>
    <col min="2303" max="2303" width="10.85546875" style="48" customWidth="1"/>
    <col min="2304" max="2304" width="17.85546875" style="48" customWidth="1"/>
    <col min="2305" max="2305" width="18.5703125" style="48" customWidth="1"/>
    <col min="2306" max="2554" width="8.85546875" style="48"/>
    <col min="2555" max="2555" width="5.85546875" style="48" customWidth="1"/>
    <col min="2556" max="2556" width="37" style="48" customWidth="1"/>
    <col min="2557" max="2557" width="9.7109375" style="48" customWidth="1"/>
    <col min="2558" max="2558" width="10.7109375" style="48" customWidth="1"/>
    <col min="2559" max="2559" width="10.85546875" style="48" customWidth="1"/>
    <col min="2560" max="2560" width="17.85546875" style="48" customWidth="1"/>
    <col min="2561" max="2561" width="18.5703125" style="48" customWidth="1"/>
    <col min="2562" max="2810" width="8.85546875" style="48"/>
    <col min="2811" max="2811" width="5.85546875" style="48" customWidth="1"/>
    <col min="2812" max="2812" width="37" style="48" customWidth="1"/>
    <col min="2813" max="2813" width="9.7109375" style="48" customWidth="1"/>
    <col min="2814" max="2814" width="10.7109375" style="48" customWidth="1"/>
    <col min="2815" max="2815" width="10.85546875" style="48" customWidth="1"/>
    <col min="2816" max="2816" width="17.85546875" style="48" customWidth="1"/>
    <col min="2817" max="2817" width="18.5703125" style="48" customWidth="1"/>
    <col min="2818" max="3066" width="8.85546875" style="48"/>
    <col min="3067" max="3067" width="5.85546875" style="48" customWidth="1"/>
    <col min="3068" max="3068" width="37" style="48" customWidth="1"/>
    <col min="3069" max="3069" width="9.7109375" style="48" customWidth="1"/>
    <col min="3070" max="3070" width="10.7109375" style="48" customWidth="1"/>
    <col min="3071" max="3071" width="10.85546875" style="48" customWidth="1"/>
    <col min="3072" max="3072" width="17.85546875" style="48" customWidth="1"/>
    <col min="3073" max="3073" width="18.5703125" style="48" customWidth="1"/>
    <col min="3074" max="3322" width="8.85546875" style="48"/>
    <col min="3323" max="3323" width="5.85546875" style="48" customWidth="1"/>
    <col min="3324" max="3324" width="37" style="48" customWidth="1"/>
    <col min="3325" max="3325" width="9.7109375" style="48" customWidth="1"/>
    <col min="3326" max="3326" width="10.7109375" style="48" customWidth="1"/>
    <col min="3327" max="3327" width="10.85546875" style="48" customWidth="1"/>
    <col min="3328" max="3328" width="17.85546875" style="48" customWidth="1"/>
    <col min="3329" max="3329" width="18.5703125" style="48" customWidth="1"/>
    <col min="3330" max="3578" width="8.85546875" style="48"/>
    <col min="3579" max="3579" width="5.85546875" style="48" customWidth="1"/>
    <col min="3580" max="3580" width="37" style="48" customWidth="1"/>
    <col min="3581" max="3581" width="9.7109375" style="48" customWidth="1"/>
    <col min="3582" max="3582" width="10.7109375" style="48" customWidth="1"/>
    <col min="3583" max="3583" width="10.85546875" style="48" customWidth="1"/>
    <col min="3584" max="3584" width="17.85546875" style="48" customWidth="1"/>
    <col min="3585" max="3585" width="18.5703125" style="48" customWidth="1"/>
    <col min="3586" max="3834" width="8.85546875" style="48"/>
    <col min="3835" max="3835" width="5.85546875" style="48" customWidth="1"/>
    <col min="3836" max="3836" width="37" style="48" customWidth="1"/>
    <col min="3837" max="3837" width="9.7109375" style="48" customWidth="1"/>
    <col min="3838" max="3838" width="10.7109375" style="48" customWidth="1"/>
    <col min="3839" max="3839" width="10.85546875" style="48" customWidth="1"/>
    <col min="3840" max="3840" width="17.85546875" style="48" customWidth="1"/>
    <col min="3841" max="3841" width="18.5703125" style="48" customWidth="1"/>
    <col min="3842" max="4090" width="8.85546875" style="48"/>
    <col min="4091" max="4091" width="5.85546875" style="48" customWidth="1"/>
    <col min="4092" max="4092" width="37" style="48" customWidth="1"/>
    <col min="4093" max="4093" width="9.7109375" style="48" customWidth="1"/>
    <col min="4094" max="4094" width="10.7109375" style="48" customWidth="1"/>
    <col min="4095" max="4095" width="10.85546875" style="48" customWidth="1"/>
    <col min="4096" max="4096" width="17.85546875" style="48" customWidth="1"/>
    <col min="4097" max="4097" width="18.5703125" style="48" customWidth="1"/>
    <col min="4098" max="4346" width="8.85546875" style="48"/>
    <col min="4347" max="4347" width="5.85546875" style="48" customWidth="1"/>
    <col min="4348" max="4348" width="37" style="48" customWidth="1"/>
    <col min="4349" max="4349" width="9.7109375" style="48" customWidth="1"/>
    <col min="4350" max="4350" width="10.7109375" style="48" customWidth="1"/>
    <col min="4351" max="4351" width="10.85546875" style="48" customWidth="1"/>
    <col min="4352" max="4352" width="17.85546875" style="48" customWidth="1"/>
    <col min="4353" max="4353" width="18.5703125" style="48" customWidth="1"/>
    <col min="4354" max="4602" width="8.85546875" style="48"/>
    <col min="4603" max="4603" width="5.85546875" style="48" customWidth="1"/>
    <col min="4604" max="4604" width="37" style="48" customWidth="1"/>
    <col min="4605" max="4605" width="9.7109375" style="48" customWidth="1"/>
    <col min="4606" max="4606" width="10.7109375" style="48" customWidth="1"/>
    <col min="4607" max="4607" width="10.85546875" style="48" customWidth="1"/>
    <col min="4608" max="4608" width="17.85546875" style="48" customWidth="1"/>
    <col min="4609" max="4609" width="18.5703125" style="48" customWidth="1"/>
    <col min="4610" max="4858" width="8.85546875" style="48"/>
    <col min="4859" max="4859" width="5.85546875" style="48" customWidth="1"/>
    <col min="4860" max="4860" width="37" style="48" customWidth="1"/>
    <col min="4861" max="4861" width="9.7109375" style="48" customWidth="1"/>
    <col min="4862" max="4862" width="10.7109375" style="48" customWidth="1"/>
    <col min="4863" max="4863" width="10.85546875" style="48" customWidth="1"/>
    <col min="4864" max="4864" width="17.85546875" style="48" customWidth="1"/>
    <col min="4865" max="4865" width="18.5703125" style="48" customWidth="1"/>
    <col min="4866" max="5114" width="8.85546875" style="48"/>
    <col min="5115" max="5115" width="5.85546875" style="48" customWidth="1"/>
    <col min="5116" max="5116" width="37" style="48" customWidth="1"/>
    <col min="5117" max="5117" width="9.7109375" style="48" customWidth="1"/>
    <col min="5118" max="5118" width="10.7109375" style="48" customWidth="1"/>
    <col min="5119" max="5119" width="10.85546875" style="48" customWidth="1"/>
    <col min="5120" max="5120" width="17.85546875" style="48" customWidth="1"/>
    <col min="5121" max="5121" width="18.5703125" style="48" customWidth="1"/>
    <col min="5122" max="5370" width="8.85546875" style="48"/>
    <col min="5371" max="5371" width="5.85546875" style="48" customWidth="1"/>
    <col min="5372" max="5372" width="37" style="48" customWidth="1"/>
    <col min="5373" max="5373" width="9.7109375" style="48" customWidth="1"/>
    <col min="5374" max="5374" width="10.7109375" style="48" customWidth="1"/>
    <col min="5375" max="5375" width="10.85546875" style="48" customWidth="1"/>
    <col min="5376" max="5376" width="17.85546875" style="48" customWidth="1"/>
    <col min="5377" max="5377" width="18.5703125" style="48" customWidth="1"/>
    <col min="5378" max="5626" width="8.85546875" style="48"/>
    <col min="5627" max="5627" width="5.85546875" style="48" customWidth="1"/>
    <col min="5628" max="5628" width="37" style="48" customWidth="1"/>
    <col min="5629" max="5629" width="9.7109375" style="48" customWidth="1"/>
    <col min="5630" max="5630" width="10.7109375" style="48" customWidth="1"/>
    <col min="5631" max="5631" width="10.85546875" style="48" customWidth="1"/>
    <col min="5632" max="5632" width="17.85546875" style="48" customWidth="1"/>
    <col min="5633" max="5633" width="18.5703125" style="48" customWidth="1"/>
    <col min="5634" max="5882" width="8.85546875" style="48"/>
    <col min="5883" max="5883" width="5.85546875" style="48" customWidth="1"/>
    <col min="5884" max="5884" width="37" style="48" customWidth="1"/>
    <col min="5885" max="5885" width="9.7109375" style="48" customWidth="1"/>
    <col min="5886" max="5886" width="10.7109375" style="48" customWidth="1"/>
    <col min="5887" max="5887" width="10.85546875" style="48" customWidth="1"/>
    <col min="5888" max="5888" width="17.85546875" style="48" customWidth="1"/>
    <col min="5889" max="5889" width="18.5703125" style="48" customWidth="1"/>
    <col min="5890" max="6138" width="8.85546875" style="48"/>
    <col min="6139" max="6139" width="5.85546875" style="48" customWidth="1"/>
    <col min="6140" max="6140" width="37" style="48" customWidth="1"/>
    <col min="6141" max="6141" width="9.7109375" style="48" customWidth="1"/>
    <col min="6142" max="6142" width="10.7109375" style="48" customWidth="1"/>
    <col min="6143" max="6143" width="10.85546875" style="48" customWidth="1"/>
    <col min="6144" max="6144" width="17.85546875" style="48" customWidth="1"/>
    <col min="6145" max="6145" width="18.5703125" style="48" customWidth="1"/>
    <col min="6146" max="6394" width="8.85546875" style="48"/>
    <col min="6395" max="6395" width="5.85546875" style="48" customWidth="1"/>
    <col min="6396" max="6396" width="37" style="48" customWidth="1"/>
    <col min="6397" max="6397" width="9.7109375" style="48" customWidth="1"/>
    <col min="6398" max="6398" width="10.7109375" style="48" customWidth="1"/>
    <col min="6399" max="6399" width="10.85546875" style="48" customWidth="1"/>
    <col min="6400" max="6400" width="17.85546875" style="48" customWidth="1"/>
    <col min="6401" max="6401" width="18.5703125" style="48" customWidth="1"/>
    <col min="6402" max="6650" width="8.85546875" style="48"/>
    <col min="6651" max="6651" width="5.85546875" style="48" customWidth="1"/>
    <col min="6652" max="6652" width="37" style="48" customWidth="1"/>
    <col min="6653" max="6653" width="9.7109375" style="48" customWidth="1"/>
    <col min="6654" max="6654" width="10.7109375" style="48" customWidth="1"/>
    <col min="6655" max="6655" width="10.85546875" style="48" customWidth="1"/>
    <col min="6656" max="6656" width="17.85546875" style="48" customWidth="1"/>
    <col min="6657" max="6657" width="18.5703125" style="48" customWidth="1"/>
    <col min="6658" max="6906" width="8.85546875" style="48"/>
    <col min="6907" max="6907" width="5.85546875" style="48" customWidth="1"/>
    <col min="6908" max="6908" width="37" style="48" customWidth="1"/>
    <col min="6909" max="6909" width="9.7109375" style="48" customWidth="1"/>
    <col min="6910" max="6910" width="10.7109375" style="48" customWidth="1"/>
    <col min="6911" max="6911" width="10.85546875" style="48" customWidth="1"/>
    <col min="6912" max="6912" width="17.85546875" style="48" customWidth="1"/>
    <col min="6913" max="6913" width="18.5703125" style="48" customWidth="1"/>
    <col min="6914" max="7162" width="8.85546875" style="48"/>
    <col min="7163" max="7163" width="5.85546875" style="48" customWidth="1"/>
    <col min="7164" max="7164" width="37" style="48" customWidth="1"/>
    <col min="7165" max="7165" width="9.7109375" style="48" customWidth="1"/>
    <col min="7166" max="7166" width="10.7109375" style="48" customWidth="1"/>
    <col min="7167" max="7167" width="10.85546875" style="48" customWidth="1"/>
    <col min="7168" max="7168" width="17.85546875" style="48" customWidth="1"/>
    <col min="7169" max="7169" width="18.5703125" style="48" customWidth="1"/>
    <col min="7170" max="7418" width="8.85546875" style="48"/>
    <col min="7419" max="7419" width="5.85546875" style="48" customWidth="1"/>
    <col min="7420" max="7420" width="37" style="48" customWidth="1"/>
    <col min="7421" max="7421" width="9.7109375" style="48" customWidth="1"/>
    <col min="7422" max="7422" width="10.7109375" style="48" customWidth="1"/>
    <col min="7423" max="7423" width="10.85546875" style="48" customWidth="1"/>
    <col min="7424" max="7424" width="17.85546875" style="48" customWidth="1"/>
    <col min="7425" max="7425" width="18.5703125" style="48" customWidth="1"/>
    <col min="7426" max="7674" width="8.85546875" style="48"/>
    <col min="7675" max="7675" width="5.85546875" style="48" customWidth="1"/>
    <col min="7676" max="7676" width="37" style="48" customWidth="1"/>
    <col min="7677" max="7677" width="9.7109375" style="48" customWidth="1"/>
    <col min="7678" max="7678" width="10.7109375" style="48" customWidth="1"/>
    <col min="7679" max="7679" width="10.85546875" style="48" customWidth="1"/>
    <col min="7680" max="7680" width="17.85546875" style="48" customWidth="1"/>
    <col min="7681" max="7681" width="18.5703125" style="48" customWidth="1"/>
    <col min="7682" max="7930" width="8.85546875" style="48"/>
    <col min="7931" max="7931" width="5.85546875" style="48" customWidth="1"/>
    <col min="7932" max="7932" width="37" style="48" customWidth="1"/>
    <col min="7933" max="7933" width="9.7109375" style="48" customWidth="1"/>
    <col min="7934" max="7934" width="10.7109375" style="48" customWidth="1"/>
    <col min="7935" max="7935" width="10.85546875" style="48" customWidth="1"/>
    <col min="7936" max="7936" width="17.85546875" style="48" customWidth="1"/>
    <col min="7937" max="7937" width="18.5703125" style="48" customWidth="1"/>
    <col min="7938" max="8186" width="8.85546875" style="48"/>
    <col min="8187" max="8187" width="5.85546875" style="48" customWidth="1"/>
    <col min="8188" max="8188" width="37" style="48" customWidth="1"/>
    <col min="8189" max="8189" width="9.7109375" style="48" customWidth="1"/>
    <col min="8190" max="8190" width="10.7109375" style="48" customWidth="1"/>
    <col min="8191" max="8191" width="10.85546875" style="48" customWidth="1"/>
    <col min="8192" max="8192" width="17.85546875" style="48" customWidth="1"/>
    <col min="8193" max="8193" width="18.5703125" style="48" customWidth="1"/>
    <col min="8194" max="8442" width="8.85546875" style="48"/>
    <col min="8443" max="8443" width="5.85546875" style="48" customWidth="1"/>
    <col min="8444" max="8444" width="37" style="48" customWidth="1"/>
    <col min="8445" max="8445" width="9.7109375" style="48" customWidth="1"/>
    <col min="8446" max="8446" width="10.7109375" style="48" customWidth="1"/>
    <col min="8447" max="8447" width="10.85546875" style="48" customWidth="1"/>
    <col min="8448" max="8448" width="17.85546875" style="48" customWidth="1"/>
    <col min="8449" max="8449" width="18.5703125" style="48" customWidth="1"/>
    <col min="8450" max="8698" width="8.85546875" style="48"/>
    <col min="8699" max="8699" width="5.85546875" style="48" customWidth="1"/>
    <col min="8700" max="8700" width="37" style="48" customWidth="1"/>
    <col min="8701" max="8701" width="9.7109375" style="48" customWidth="1"/>
    <col min="8702" max="8702" width="10.7109375" style="48" customWidth="1"/>
    <col min="8703" max="8703" width="10.85546875" style="48" customWidth="1"/>
    <col min="8704" max="8704" width="17.85546875" style="48" customWidth="1"/>
    <col min="8705" max="8705" width="18.5703125" style="48" customWidth="1"/>
    <col min="8706" max="8954" width="8.85546875" style="48"/>
    <col min="8955" max="8955" width="5.85546875" style="48" customWidth="1"/>
    <col min="8956" max="8956" width="37" style="48" customWidth="1"/>
    <col min="8957" max="8957" width="9.7109375" style="48" customWidth="1"/>
    <col min="8958" max="8958" width="10.7109375" style="48" customWidth="1"/>
    <col min="8959" max="8959" width="10.85546875" style="48" customWidth="1"/>
    <col min="8960" max="8960" width="17.85546875" style="48" customWidth="1"/>
    <col min="8961" max="8961" width="18.5703125" style="48" customWidth="1"/>
    <col min="8962" max="9210" width="8.85546875" style="48"/>
    <col min="9211" max="9211" width="5.85546875" style="48" customWidth="1"/>
    <col min="9212" max="9212" width="37" style="48" customWidth="1"/>
    <col min="9213" max="9213" width="9.7109375" style="48" customWidth="1"/>
    <col min="9214" max="9214" width="10.7109375" style="48" customWidth="1"/>
    <col min="9215" max="9215" width="10.85546875" style="48" customWidth="1"/>
    <col min="9216" max="9216" width="17.85546875" style="48" customWidth="1"/>
    <col min="9217" max="9217" width="18.5703125" style="48" customWidth="1"/>
    <col min="9218" max="9466" width="8.85546875" style="48"/>
    <col min="9467" max="9467" width="5.85546875" style="48" customWidth="1"/>
    <col min="9468" max="9468" width="37" style="48" customWidth="1"/>
    <col min="9469" max="9469" width="9.7109375" style="48" customWidth="1"/>
    <col min="9470" max="9470" width="10.7109375" style="48" customWidth="1"/>
    <col min="9471" max="9471" width="10.85546875" style="48" customWidth="1"/>
    <col min="9472" max="9472" width="17.85546875" style="48" customWidth="1"/>
    <col min="9473" max="9473" width="18.5703125" style="48" customWidth="1"/>
    <col min="9474" max="9722" width="8.85546875" style="48"/>
    <col min="9723" max="9723" width="5.85546875" style="48" customWidth="1"/>
    <col min="9724" max="9724" width="37" style="48" customWidth="1"/>
    <col min="9725" max="9725" width="9.7109375" style="48" customWidth="1"/>
    <col min="9726" max="9726" width="10.7109375" style="48" customWidth="1"/>
    <col min="9727" max="9727" width="10.85546875" style="48" customWidth="1"/>
    <col min="9728" max="9728" width="17.85546875" style="48" customWidth="1"/>
    <col min="9729" max="9729" width="18.5703125" style="48" customWidth="1"/>
    <col min="9730" max="9978" width="8.85546875" style="48"/>
    <col min="9979" max="9979" width="5.85546875" style="48" customWidth="1"/>
    <col min="9980" max="9980" width="37" style="48" customWidth="1"/>
    <col min="9981" max="9981" width="9.7109375" style="48" customWidth="1"/>
    <col min="9982" max="9982" width="10.7109375" style="48" customWidth="1"/>
    <col min="9983" max="9983" width="10.85546875" style="48" customWidth="1"/>
    <col min="9984" max="9984" width="17.85546875" style="48" customWidth="1"/>
    <col min="9985" max="9985" width="18.5703125" style="48" customWidth="1"/>
    <col min="9986" max="10234" width="8.85546875" style="48"/>
    <col min="10235" max="10235" width="5.85546875" style="48" customWidth="1"/>
    <col min="10236" max="10236" width="37" style="48" customWidth="1"/>
    <col min="10237" max="10237" width="9.7109375" style="48" customWidth="1"/>
    <col min="10238" max="10238" width="10.7109375" style="48" customWidth="1"/>
    <col min="10239" max="10239" width="10.85546875" style="48" customWidth="1"/>
    <col min="10240" max="10240" width="17.85546875" style="48" customWidth="1"/>
    <col min="10241" max="10241" width="18.5703125" style="48" customWidth="1"/>
    <col min="10242" max="10490" width="8.85546875" style="48"/>
    <col min="10491" max="10491" width="5.85546875" style="48" customWidth="1"/>
    <col min="10492" max="10492" width="37" style="48" customWidth="1"/>
    <col min="10493" max="10493" width="9.7109375" style="48" customWidth="1"/>
    <col min="10494" max="10494" width="10.7109375" style="48" customWidth="1"/>
    <col min="10495" max="10495" width="10.85546875" style="48" customWidth="1"/>
    <col min="10496" max="10496" width="17.85546875" style="48" customWidth="1"/>
    <col min="10497" max="10497" width="18.5703125" style="48" customWidth="1"/>
    <col min="10498" max="10746" width="8.85546875" style="48"/>
    <col min="10747" max="10747" width="5.85546875" style="48" customWidth="1"/>
    <col min="10748" max="10748" width="37" style="48" customWidth="1"/>
    <col min="10749" max="10749" width="9.7109375" style="48" customWidth="1"/>
    <col min="10750" max="10750" width="10.7109375" style="48" customWidth="1"/>
    <col min="10751" max="10751" width="10.85546875" style="48" customWidth="1"/>
    <col min="10752" max="10752" width="17.85546875" style="48" customWidth="1"/>
    <col min="10753" max="10753" width="18.5703125" style="48" customWidth="1"/>
    <col min="10754" max="11002" width="8.85546875" style="48"/>
    <col min="11003" max="11003" width="5.85546875" style="48" customWidth="1"/>
    <col min="11004" max="11004" width="37" style="48" customWidth="1"/>
    <col min="11005" max="11005" width="9.7109375" style="48" customWidth="1"/>
    <col min="11006" max="11006" width="10.7109375" style="48" customWidth="1"/>
    <col min="11007" max="11007" width="10.85546875" style="48" customWidth="1"/>
    <col min="11008" max="11008" width="17.85546875" style="48" customWidth="1"/>
    <col min="11009" max="11009" width="18.5703125" style="48" customWidth="1"/>
    <col min="11010" max="11258" width="8.85546875" style="48"/>
    <col min="11259" max="11259" width="5.85546875" style="48" customWidth="1"/>
    <col min="11260" max="11260" width="37" style="48" customWidth="1"/>
    <col min="11261" max="11261" width="9.7109375" style="48" customWidth="1"/>
    <col min="11262" max="11262" width="10.7109375" style="48" customWidth="1"/>
    <col min="11263" max="11263" width="10.85546875" style="48" customWidth="1"/>
    <col min="11264" max="11264" width="17.85546875" style="48" customWidth="1"/>
    <col min="11265" max="11265" width="18.5703125" style="48" customWidth="1"/>
    <col min="11266" max="11514" width="8.85546875" style="48"/>
    <col min="11515" max="11515" width="5.85546875" style="48" customWidth="1"/>
    <col min="11516" max="11516" width="37" style="48" customWidth="1"/>
    <col min="11517" max="11517" width="9.7109375" style="48" customWidth="1"/>
    <col min="11518" max="11518" width="10.7109375" style="48" customWidth="1"/>
    <col min="11519" max="11519" width="10.85546875" style="48" customWidth="1"/>
    <col min="11520" max="11520" width="17.85546875" style="48" customWidth="1"/>
    <col min="11521" max="11521" width="18.5703125" style="48" customWidth="1"/>
    <col min="11522" max="11770" width="8.85546875" style="48"/>
    <col min="11771" max="11771" width="5.85546875" style="48" customWidth="1"/>
    <col min="11772" max="11772" width="37" style="48" customWidth="1"/>
    <col min="11773" max="11773" width="9.7109375" style="48" customWidth="1"/>
    <col min="11774" max="11774" width="10.7109375" style="48" customWidth="1"/>
    <col min="11775" max="11775" width="10.85546875" style="48" customWidth="1"/>
    <col min="11776" max="11776" width="17.85546875" style="48" customWidth="1"/>
    <col min="11777" max="11777" width="18.5703125" style="48" customWidth="1"/>
    <col min="11778" max="12026" width="8.85546875" style="48"/>
    <col min="12027" max="12027" width="5.85546875" style="48" customWidth="1"/>
    <col min="12028" max="12028" width="37" style="48" customWidth="1"/>
    <col min="12029" max="12029" width="9.7109375" style="48" customWidth="1"/>
    <col min="12030" max="12030" width="10.7109375" style="48" customWidth="1"/>
    <col min="12031" max="12031" width="10.85546875" style="48" customWidth="1"/>
    <col min="12032" max="12032" width="17.85546875" style="48" customWidth="1"/>
    <col min="12033" max="12033" width="18.5703125" style="48" customWidth="1"/>
    <col min="12034" max="12282" width="8.85546875" style="48"/>
    <col min="12283" max="12283" width="5.85546875" style="48" customWidth="1"/>
    <col min="12284" max="12284" width="37" style="48" customWidth="1"/>
    <col min="12285" max="12285" width="9.7109375" style="48" customWidth="1"/>
    <col min="12286" max="12286" width="10.7109375" style="48" customWidth="1"/>
    <col min="12287" max="12287" width="10.85546875" style="48" customWidth="1"/>
    <col min="12288" max="12288" width="17.85546875" style="48" customWidth="1"/>
    <col min="12289" max="12289" width="18.5703125" style="48" customWidth="1"/>
    <col min="12290" max="12538" width="8.85546875" style="48"/>
    <col min="12539" max="12539" width="5.85546875" style="48" customWidth="1"/>
    <col min="12540" max="12540" width="37" style="48" customWidth="1"/>
    <col min="12541" max="12541" width="9.7109375" style="48" customWidth="1"/>
    <col min="12542" max="12542" width="10.7109375" style="48" customWidth="1"/>
    <col min="12543" max="12543" width="10.85546875" style="48" customWidth="1"/>
    <col min="12544" max="12544" width="17.85546875" style="48" customWidth="1"/>
    <col min="12545" max="12545" width="18.5703125" style="48" customWidth="1"/>
    <col min="12546" max="12794" width="8.85546875" style="48"/>
    <col min="12795" max="12795" width="5.85546875" style="48" customWidth="1"/>
    <col min="12796" max="12796" width="37" style="48" customWidth="1"/>
    <col min="12797" max="12797" width="9.7109375" style="48" customWidth="1"/>
    <col min="12798" max="12798" width="10.7109375" style="48" customWidth="1"/>
    <col min="12799" max="12799" width="10.85546875" style="48" customWidth="1"/>
    <col min="12800" max="12800" width="17.85546875" style="48" customWidth="1"/>
    <col min="12801" max="12801" width="18.5703125" style="48" customWidth="1"/>
    <col min="12802" max="13050" width="8.85546875" style="48"/>
    <col min="13051" max="13051" width="5.85546875" style="48" customWidth="1"/>
    <col min="13052" max="13052" width="37" style="48" customWidth="1"/>
    <col min="13053" max="13053" width="9.7109375" style="48" customWidth="1"/>
    <col min="13054" max="13054" width="10.7109375" style="48" customWidth="1"/>
    <col min="13055" max="13055" width="10.85546875" style="48" customWidth="1"/>
    <col min="13056" max="13056" width="17.85546875" style="48" customWidth="1"/>
    <col min="13057" max="13057" width="18.5703125" style="48" customWidth="1"/>
    <col min="13058" max="13306" width="8.85546875" style="48"/>
    <col min="13307" max="13307" width="5.85546875" style="48" customWidth="1"/>
    <col min="13308" max="13308" width="37" style="48" customWidth="1"/>
    <col min="13309" max="13309" width="9.7109375" style="48" customWidth="1"/>
    <col min="13310" max="13310" width="10.7109375" style="48" customWidth="1"/>
    <col min="13311" max="13311" width="10.85546875" style="48" customWidth="1"/>
    <col min="13312" max="13312" width="17.85546875" style="48" customWidth="1"/>
    <col min="13313" max="13313" width="18.5703125" style="48" customWidth="1"/>
    <col min="13314" max="13562" width="8.85546875" style="48"/>
    <col min="13563" max="13563" width="5.85546875" style="48" customWidth="1"/>
    <col min="13564" max="13564" width="37" style="48" customWidth="1"/>
    <col min="13565" max="13565" width="9.7109375" style="48" customWidth="1"/>
    <col min="13566" max="13566" width="10.7109375" style="48" customWidth="1"/>
    <col min="13567" max="13567" width="10.85546875" style="48" customWidth="1"/>
    <col min="13568" max="13568" width="17.85546875" style="48" customWidth="1"/>
    <col min="13569" max="13569" width="18.5703125" style="48" customWidth="1"/>
    <col min="13570" max="13818" width="8.85546875" style="48"/>
    <col min="13819" max="13819" width="5.85546875" style="48" customWidth="1"/>
    <col min="13820" max="13820" width="37" style="48" customWidth="1"/>
    <col min="13821" max="13821" width="9.7109375" style="48" customWidth="1"/>
    <col min="13822" max="13822" width="10.7109375" style="48" customWidth="1"/>
    <col min="13823" max="13823" width="10.85546875" style="48" customWidth="1"/>
    <col min="13824" max="13824" width="17.85546875" style="48" customWidth="1"/>
    <col min="13825" max="13825" width="18.5703125" style="48" customWidth="1"/>
    <col min="13826" max="14074" width="8.85546875" style="48"/>
    <col min="14075" max="14075" width="5.85546875" style="48" customWidth="1"/>
    <col min="14076" max="14076" width="37" style="48" customWidth="1"/>
    <col min="14077" max="14077" width="9.7109375" style="48" customWidth="1"/>
    <col min="14078" max="14078" width="10.7109375" style="48" customWidth="1"/>
    <col min="14079" max="14079" width="10.85546875" style="48" customWidth="1"/>
    <col min="14080" max="14080" width="17.85546875" style="48" customWidth="1"/>
    <col min="14081" max="14081" width="18.5703125" style="48" customWidth="1"/>
    <col min="14082" max="14330" width="8.85546875" style="48"/>
    <col min="14331" max="14331" width="5.85546875" style="48" customWidth="1"/>
    <col min="14332" max="14332" width="37" style="48" customWidth="1"/>
    <col min="14333" max="14333" width="9.7109375" style="48" customWidth="1"/>
    <col min="14334" max="14334" width="10.7109375" style="48" customWidth="1"/>
    <col min="14335" max="14335" width="10.85546875" style="48" customWidth="1"/>
    <col min="14336" max="14336" width="17.85546875" style="48" customWidth="1"/>
    <col min="14337" max="14337" width="18.5703125" style="48" customWidth="1"/>
    <col min="14338" max="14586" width="8.85546875" style="48"/>
    <col min="14587" max="14587" width="5.85546875" style="48" customWidth="1"/>
    <col min="14588" max="14588" width="37" style="48" customWidth="1"/>
    <col min="14589" max="14589" width="9.7109375" style="48" customWidth="1"/>
    <col min="14590" max="14590" width="10.7109375" style="48" customWidth="1"/>
    <col min="14591" max="14591" width="10.85546875" style="48" customWidth="1"/>
    <col min="14592" max="14592" width="17.85546875" style="48" customWidth="1"/>
    <col min="14593" max="14593" width="18.5703125" style="48" customWidth="1"/>
    <col min="14594" max="14842" width="8.85546875" style="48"/>
    <col min="14843" max="14843" width="5.85546875" style="48" customWidth="1"/>
    <col min="14844" max="14844" width="37" style="48" customWidth="1"/>
    <col min="14845" max="14845" width="9.7109375" style="48" customWidth="1"/>
    <col min="14846" max="14846" width="10.7109375" style="48" customWidth="1"/>
    <col min="14847" max="14847" width="10.85546875" style="48" customWidth="1"/>
    <col min="14848" max="14848" width="17.85546875" style="48" customWidth="1"/>
    <col min="14849" max="14849" width="18.5703125" style="48" customWidth="1"/>
    <col min="14850" max="15098" width="8.85546875" style="48"/>
    <col min="15099" max="15099" width="5.85546875" style="48" customWidth="1"/>
    <col min="15100" max="15100" width="37" style="48" customWidth="1"/>
    <col min="15101" max="15101" width="9.7109375" style="48" customWidth="1"/>
    <col min="15102" max="15102" width="10.7109375" style="48" customWidth="1"/>
    <col min="15103" max="15103" width="10.85546875" style="48" customWidth="1"/>
    <col min="15104" max="15104" width="17.85546875" style="48" customWidth="1"/>
    <col min="15105" max="15105" width="18.5703125" style="48" customWidth="1"/>
    <col min="15106" max="15354" width="8.85546875" style="48"/>
    <col min="15355" max="15355" width="5.85546875" style="48" customWidth="1"/>
    <col min="15356" max="15356" width="37" style="48" customWidth="1"/>
    <col min="15357" max="15357" width="9.7109375" style="48" customWidth="1"/>
    <col min="15358" max="15358" width="10.7109375" style="48" customWidth="1"/>
    <col min="15359" max="15359" width="10.85546875" style="48" customWidth="1"/>
    <col min="15360" max="15360" width="17.85546875" style="48" customWidth="1"/>
    <col min="15361" max="15361" width="18.5703125" style="48" customWidth="1"/>
    <col min="15362" max="15610" width="8.85546875" style="48"/>
    <col min="15611" max="15611" width="5.85546875" style="48" customWidth="1"/>
    <col min="15612" max="15612" width="37" style="48" customWidth="1"/>
    <col min="15613" max="15613" width="9.7109375" style="48" customWidth="1"/>
    <col min="15614" max="15614" width="10.7109375" style="48" customWidth="1"/>
    <col min="15615" max="15615" width="10.85546875" style="48" customWidth="1"/>
    <col min="15616" max="15616" width="17.85546875" style="48" customWidth="1"/>
    <col min="15617" max="15617" width="18.5703125" style="48" customWidth="1"/>
    <col min="15618" max="15866" width="8.85546875" style="48"/>
    <col min="15867" max="15867" width="5.85546875" style="48" customWidth="1"/>
    <col min="15868" max="15868" width="37" style="48" customWidth="1"/>
    <col min="15869" max="15869" width="9.7109375" style="48" customWidth="1"/>
    <col min="15870" max="15870" width="10.7109375" style="48" customWidth="1"/>
    <col min="15871" max="15871" width="10.85546875" style="48" customWidth="1"/>
    <col min="15872" max="15872" width="17.85546875" style="48" customWidth="1"/>
    <col min="15873" max="15873" width="18.5703125" style="48" customWidth="1"/>
    <col min="15874" max="16122" width="8.85546875" style="48"/>
    <col min="16123" max="16123" width="5.85546875" style="48" customWidth="1"/>
    <col min="16124" max="16124" width="37" style="48" customWidth="1"/>
    <col min="16125" max="16125" width="9.7109375" style="48" customWidth="1"/>
    <col min="16126" max="16126" width="10.7109375" style="48" customWidth="1"/>
    <col min="16127" max="16127" width="10.85546875" style="48" customWidth="1"/>
    <col min="16128" max="16128" width="17.85546875" style="48" customWidth="1"/>
    <col min="16129" max="16129" width="18.5703125" style="48" customWidth="1"/>
    <col min="16130" max="16384" width="8.85546875" style="48"/>
  </cols>
  <sheetData>
    <row r="1" spans="1:7" ht="48" hidden="1" customHeight="1" outlineLevel="1" x14ac:dyDescent="0.2">
      <c r="E1" s="90" t="s">
        <v>0</v>
      </c>
      <c r="F1" s="90"/>
      <c r="G1" s="90"/>
    </row>
    <row r="2" spans="1:7" hidden="1" outlineLevel="1" x14ac:dyDescent="0.2">
      <c r="B2" s="1"/>
      <c r="C2" s="1"/>
      <c r="D2" s="1"/>
      <c r="E2" s="1"/>
      <c r="F2" s="49"/>
      <c r="G2" s="1"/>
    </row>
    <row r="3" spans="1:7" hidden="1" outlineLevel="1" x14ac:dyDescent="0.2">
      <c r="B3" s="1"/>
      <c r="C3" s="1"/>
      <c r="D3" s="50" t="s">
        <v>1</v>
      </c>
      <c r="E3" s="1"/>
      <c r="F3" s="49"/>
      <c r="G3" s="1"/>
    </row>
    <row r="4" spans="1:7" hidden="1" outlineLevel="1" x14ac:dyDescent="0.2">
      <c r="B4" s="2"/>
      <c r="C4" s="2"/>
      <c r="D4" s="51" t="s">
        <v>2</v>
      </c>
      <c r="E4" s="2"/>
      <c r="F4" s="52"/>
      <c r="G4" s="2"/>
    </row>
    <row r="5" spans="1:7" hidden="1" outlineLevel="1" x14ac:dyDescent="0.2">
      <c r="B5" s="91" t="s">
        <v>3</v>
      </c>
      <c r="C5" s="91"/>
      <c r="D5" s="91"/>
      <c r="E5" s="91"/>
      <c r="F5" s="91"/>
      <c r="G5" s="91"/>
    </row>
    <row r="6" spans="1:7" hidden="1" outlineLevel="1" x14ac:dyDescent="0.2">
      <c r="B6" s="53" t="s">
        <v>4</v>
      </c>
      <c r="C6" s="2"/>
      <c r="D6" s="2"/>
      <c r="E6" s="2"/>
      <c r="F6" s="52"/>
      <c r="G6" s="3" t="s">
        <v>5</v>
      </c>
    </row>
    <row r="7" spans="1:7" hidden="1" outlineLevel="1" x14ac:dyDescent="0.2">
      <c r="B7" s="1"/>
      <c r="C7" s="1"/>
      <c r="D7" s="1"/>
      <c r="E7" s="1"/>
      <c r="F7" s="49"/>
      <c r="G7" s="1"/>
    </row>
    <row r="8" spans="1:7" s="54" customFormat="1" hidden="1" outlineLevel="1" x14ac:dyDescent="0.2">
      <c r="A8" s="4" t="s">
        <v>6</v>
      </c>
      <c r="B8" s="5"/>
      <c r="C8" s="5"/>
      <c r="D8" s="6" t="s">
        <v>7</v>
      </c>
      <c r="E8" s="1"/>
      <c r="F8" s="10"/>
      <c r="G8" s="5"/>
    </row>
    <row r="9" spans="1:7" s="54" customFormat="1" hidden="1" outlineLevel="1" x14ac:dyDescent="0.2">
      <c r="A9" s="4" t="s">
        <v>8</v>
      </c>
      <c r="B9" s="4"/>
      <c r="C9" s="4"/>
      <c r="D9" s="4"/>
      <c r="E9" s="4"/>
      <c r="F9" s="7"/>
      <c r="G9" s="4"/>
    </row>
    <row r="10" spans="1:7" s="54" customFormat="1" ht="10.15" hidden="1" customHeight="1" outlineLevel="1" x14ac:dyDescent="0.2">
      <c r="A10" s="5"/>
      <c r="B10" s="5"/>
      <c r="C10" s="8" t="s">
        <v>9</v>
      </c>
      <c r="D10" s="9"/>
      <c r="E10" s="48"/>
      <c r="F10" s="10"/>
      <c r="G10" s="11"/>
    </row>
    <row r="11" spans="1:7" s="54" customFormat="1" hidden="1" outlineLevel="1" x14ac:dyDescent="0.2">
      <c r="A11" s="85" t="s">
        <v>10</v>
      </c>
      <c r="B11" s="85"/>
      <c r="C11" s="85"/>
      <c r="D11" s="85"/>
      <c r="E11" s="85"/>
      <c r="F11" s="85"/>
      <c r="G11" s="85"/>
    </row>
    <row r="12" spans="1:7" s="54" customFormat="1" ht="12.75" hidden="1" customHeight="1" outlineLevel="1" x14ac:dyDescent="0.2">
      <c r="A12" s="92" t="s">
        <v>11</v>
      </c>
      <c r="B12" s="92"/>
      <c r="C12" s="92"/>
      <c r="D12" s="92"/>
      <c r="E12" s="92"/>
      <c r="F12" s="92"/>
      <c r="G12" s="92"/>
    </row>
    <row r="13" spans="1:7" s="54" customFormat="1" hidden="1" outlineLevel="1" x14ac:dyDescent="0.2">
      <c r="A13" s="85" t="s">
        <v>12</v>
      </c>
      <c r="B13" s="85"/>
      <c r="C13" s="85"/>
      <c r="D13" s="85"/>
      <c r="E13" s="85"/>
      <c r="F13" s="85"/>
      <c r="G13" s="85"/>
    </row>
    <row r="14" spans="1:7" s="54" customFormat="1" hidden="1" outlineLevel="1" x14ac:dyDescent="0.2">
      <c r="A14" s="85" t="s">
        <v>13</v>
      </c>
      <c r="B14" s="85"/>
      <c r="C14" s="85"/>
      <c r="D14" s="85"/>
      <c r="E14" s="85"/>
      <c r="F14" s="85"/>
      <c r="G14" s="85"/>
    </row>
    <row r="15" spans="1:7" s="54" customFormat="1" hidden="1" outlineLevel="1" x14ac:dyDescent="0.2">
      <c r="A15" s="85" t="s">
        <v>14</v>
      </c>
      <c r="B15" s="85"/>
      <c r="C15" s="85"/>
      <c r="D15" s="85"/>
      <c r="E15" s="85"/>
      <c r="F15" s="85"/>
      <c r="G15" s="85"/>
    </row>
    <row r="16" spans="1:7" s="54" customFormat="1" hidden="1" outlineLevel="1" x14ac:dyDescent="0.2">
      <c r="A16" s="86" t="s">
        <v>15</v>
      </c>
      <c r="B16" s="85"/>
      <c r="C16" s="85"/>
      <c r="D16" s="85"/>
      <c r="E16" s="85"/>
      <c r="F16" s="85"/>
      <c r="G16" s="85"/>
    </row>
    <row r="17" spans="1:7" s="54" customFormat="1" hidden="1" outlineLevel="1" x14ac:dyDescent="0.2">
      <c r="A17" s="85" t="s">
        <v>16</v>
      </c>
      <c r="B17" s="85"/>
      <c r="C17" s="85"/>
      <c r="D17" s="85"/>
      <c r="E17" s="85"/>
      <c r="F17" s="85"/>
      <c r="G17" s="85"/>
    </row>
    <row r="18" spans="1:7" s="54" customFormat="1" hidden="1" outlineLevel="1" x14ac:dyDescent="0.2">
      <c r="A18" s="87" t="s">
        <v>17</v>
      </c>
      <c r="B18" s="87"/>
      <c r="C18" s="5"/>
      <c r="D18" s="55"/>
      <c r="E18" s="1"/>
      <c r="F18" s="49"/>
      <c r="G18" s="1"/>
    </row>
    <row r="19" spans="1:7" s="54" customFormat="1" outlineLevel="1" x14ac:dyDescent="0.2">
      <c r="A19" s="78"/>
      <c r="B19" s="78"/>
      <c r="C19" s="5"/>
      <c r="D19" s="55"/>
      <c r="E19" s="1"/>
      <c r="F19" s="49"/>
      <c r="G19" s="79" t="s">
        <v>84</v>
      </c>
    </row>
    <row r="20" spans="1:7" s="12" customFormat="1" ht="27" customHeight="1" x14ac:dyDescent="0.2">
      <c r="A20" s="88" t="s">
        <v>18</v>
      </c>
      <c r="B20" s="88"/>
      <c r="C20" s="88"/>
      <c r="D20" s="88"/>
      <c r="E20" s="88"/>
      <c r="F20" s="88"/>
      <c r="G20" s="88"/>
    </row>
    <row r="21" spans="1:7" s="12" customFormat="1" ht="15" x14ac:dyDescent="0.25">
      <c r="A21" s="13"/>
      <c r="B21" s="89" t="s">
        <v>19</v>
      </c>
      <c r="C21" s="89"/>
      <c r="D21" s="89"/>
      <c r="E21" s="89"/>
      <c r="F21" s="89"/>
      <c r="G21" s="89"/>
    </row>
    <row r="22" spans="1:7" ht="10.5" customHeight="1" collapsed="1" x14ac:dyDescent="0.2">
      <c r="A22" s="14"/>
      <c r="B22" s="14"/>
      <c r="C22" s="14"/>
      <c r="D22" s="14"/>
      <c r="E22" s="14"/>
      <c r="F22" s="56" t="s">
        <v>20</v>
      </c>
      <c r="G22" s="14"/>
    </row>
    <row r="23" spans="1:7" s="5" customFormat="1" ht="42.75" customHeight="1" x14ac:dyDescent="0.2">
      <c r="A23" s="57"/>
      <c r="B23" s="15" t="s">
        <v>21</v>
      </c>
      <c r="C23" s="80" t="s">
        <v>22</v>
      </c>
      <c r="D23" s="80"/>
      <c r="E23" s="16" t="s">
        <v>23</v>
      </c>
      <c r="F23" s="58"/>
      <c r="G23" s="16" t="s">
        <v>24</v>
      </c>
    </row>
    <row r="24" spans="1:7" s="5" customFormat="1" x14ac:dyDescent="0.2">
      <c r="A24" s="57"/>
      <c r="B24" s="81" t="s">
        <v>25</v>
      </c>
      <c r="C24" s="81"/>
      <c r="D24" s="81"/>
      <c r="E24" s="81"/>
      <c r="F24" s="81"/>
      <c r="G24" s="81"/>
    </row>
    <row r="25" spans="1:7" s="5" customFormat="1" x14ac:dyDescent="0.2">
      <c r="A25" s="57"/>
      <c r="B25" s="59" t="s">
        <v>26</v>
      </c>
      <c r="C25" s="17"/>
      <c r="D25" s="17"/>
      <c r="E25" s="17"/>
      <c r="F25" s="60"/>
      <c r="G25" s="17"/>
    </row>
    <row r="26" spans="1:7" s="5" customFormat="1" x14ac:dyDescent="0.2">
      <c r="A26" s="57"/>
      <c r="B26" s="61" t="s">
        <v>27</v>
      </c>
      <c r="C26" s="22">
        <v>1</v>
      </c>
      <c r="D26" s="62">
        <v>5.8870000000000005</v>
      </c>
      <c r="E26" s="19" t="s">
        <v>189</v>
      </c>
      <c r="F26" s="23">
        <v>3.9030236113470358</v>
      </c>
      <c r="G26" s="18">
        <f>F26*D26*100</f>
        <v>2297.71</v>
      </c>
    </row>
    <row r="27" spans="1:7" s="5" customFormat="1" x14ac:dyDescent="0.2">
      <c r="A27" s="57"/>
      <c r="B27" s="63" t="s">
        <v>28</v>
      </c>
      <c r="C27" s="17"/>
      <c r="D27" s="17"/>
      <c r="E27" s="17"/>
      <c r="F27" s="60"/>
      <c r="G27" s="17"/>
    </row>
    <row r="28" spans="1:7" s="5" customFormat="1" x14ac:dyDescent="0.2">
      <c r="A28" s="57"/>
      <c r="B28" s="61" t="s">
        <v>29</v>
      </c>
      <c r="C28" s="22">
        <v>1</v>
      </c>
      <c r="D28" s="62">
        <v>0.1331</v>
      </c>
      <c r="E28" s="19" t="s">
        <v>30</v>
      </c>
      <c r="F28" s="23">
        <v>596.01499999999999</v>
      </c>
      <c r="G28" s="18">
        <f>F28*C28</f>
        <v>596.01499999999999</v>
      </c>
    </row>
    <row r="29" spans="1:7" s="5" customFormat="1" x14ac:dyDescent="0.2">
      <c r="A29" s="57"/>
      <c r="B29" s="61" t="s">
        <v>31</v>
      </c>
      <c r="C29" s="22">
        <v>1</v>
      </c>
      <c r="D29" s="19">
        <v>0.58860000000000001</v>
      </c>
      <c r="E29" s="19" t="s">
        <v>30</v>
      </c>
      <c r="F29" s="23">
        <v>1049.2316666666668</v>
      </c>
      <c r="G29" s="18">
        <f>F29*C29</f>
        <v>1049.2316666666668</v>
      </c>
    </row>
    <row r="30" spans="1:7" s="5" customFormat="1" x14ac:dyDescent="0.2">
      <c r="A30" s="57"/>
      <c r="B30" s="61" t="s">
        <v>32</v>
      </c>
      <c r="C30" s="22">
        <v>1</v>
      </c>
      <c r="D30" s="22">
        <v>1</v>
      </c>
      <c r="E30" s="19" t="s">
        <v>33</v>
      </c>
      <c r="F30" s="23">
        <v>1000</v>
      </c>
      <c r="G30" s="18">
        <f>F30*D30*C30</f>
        <v>1000</v>
      </c>
    </row>
    <row r="31" spans="1:7" s="5" customFormat="1" x14ac:dyDescent="0.2">
      <c r="A31" s="57"/>
      <c r="B31" s="64" t="s">
        <v>34</v>
      </c>
      <c r="C31" s="19"/>
      <c r="D31" s="19"/>
      <c r="E31" s="19"/>
      <c r="F31" s="65"/>
      <c r="G31" s="19"/>
    </row>
    <row r="32" spans="1:7" s="5" customFormat="1" x14ac:dyDescent="0.2">
      <c r="A32" s="57"/>
      <c r="B32" s="20" t="s">
        <v>35</v>
      </c>
      <c r="C32" s="21">
        <v>1</v>
      </c>
      <c r="D32" s="22"/>
      <c r="E32" s="19" t="s">
        <v>36</v>
      </c>
      <c r="F32" s="23"/>
      <c r="G32" s="18">
        <f>D32*F32</f>
        <v>0</v>
      </c>
    </row>
    <row r="33" spans="1:7" s="5" customFormat="1" x14ac:dyDescent="0.2">
      <c r="A33" s="57"/>
      <c r="B33" s="17" t="s">
        <v>37</v>
      </c>
      <c r="C33" s="17"/>
      <c r="D33" s="17"/>
      <c r="E33" s="17"/>
      <c r="F33" s="17"/>
      <c r="G33" s="17"/>
    </row>
    <row r="34" spans="1:7" s="5" customFormat="1" ht="24" x14ac:dyDescent="0.2">
      <c r="A34" s="57"/>
      <c r="B34" s="20" t="s">
        <v>38</v>
      </c>
      <c r="C34" s="22">
        <v>1</v>
      </c>
      <c r="D34" s="18">
        <v>0.254</v>
      </c>
      <c r="E34" s="26" t="s">
        <v>39</v>
      </c>
      <c r="F34" s="23">
        <v>989.505</v>
      </c>
      <c r="G34" s="18">
        <f>F34*C34</f>
        <v>989.505</v>
      </c>
    </row>
    <row r="35" spans="1:7" s="5" customFormat="1" ht="24" x14ac:dyDescent="0.2">
      <c r="A35" s="57"/>
      <c r="B35" s="20" t="s">
        <v>40</v>
      </c>
      <c r="C35" s="22">
        <v>1</v>
      </c>
      <c r="D35" s="18">
        <v>0.09</v>
      </c>
      <c r="E35" s="19" t="s">
        <v>41</v>
      </c>
      <c r="F35" s="23">
        <v>387.19</v>
      </c>
      <c r="G35" s="18">
        <f>F35*C35</f>
        <v>387.19</v>
      </c>
    </row>
    <row r="36" spans="1:7" s="5" customFormat="1" x14ac:dyDescent="0.2">
      <c r="A36" s="57"/>
      <c r="B36" s="64" t="s">
        <v>42</v>
      </c>
      <c r="C36" s="19"/>
      <c r="D36" s="19"/>
      <c r="E36" s="19"/>
      <c r="F36" s="65"/>
      <c r="G36" s="19"/>
    </row>
    <row r="37" spans="1:7" s="5" customFormat="1" ht="24" x14ac:dyDescent="0.2">
      <c r="A37" s="57"/>
      <c r="B37" s="20" t="s">
        <v>43</v>
      </c>
      <c r="C37" s="21">
        <v>15</v>
      </c>
      <c r="D37" s="19">
        <v>146.41999999999999</v>
      </c>
      <c r="E37" s="19" t="s">
        <v>44</v>
      </c>
      <c r="F37" s="23">
        <v>2.8978649921927526</v>
      </c>
      <c r="G37" s="18">
        <f>C37*D37*F37</f>
        <v>6364.5808823529414</v>
      </c>
    </row>
    <row r="38" spans="1:7" s="5" customFormat="1" ht="24" hidden="1" x14ac:dyDescent="0.2">
      <c r="A38" s="57"/>
      <c r="B38" s="20" t="s">
        <v>45</v>
      </c>
      <c r="C38" s="21">
        <v>0</v>
      </c>
      <c r="D38" s="19">
        <v>0</v>
      </c>
      <c r="E38" s="19" t="s">
        <v>44</v>
      </c>
      <c r="F38" s="23" t="e">
        <v>#DIV/0!</v>
      </c>
      <c r="G38" s="18"/>
    </row>
    <row r="39" spans="1:7" s="5" customFormat="1" ht="24" x14ac:dyDescent="0.2">
      <c r="A39" s="57"/>
      <c r="B39" s="20" t="s">
        <v>46</v>
      </c>
      <c r="C39" s="21">
        <v>2</v>
      </c>
      <c r="D39" s="19">
        <v>146.41999999999999</v>
      </c>
      <c r="E39" s="19" t="s">
        <v>44</v>
      </c>
      <c r="F39" s="23">
        <v>7.3370014342302978</v>
      </c>
      <c r="G39" s="18">
        <f>C39*D39*F39</f>
        <v>2148.5675000000001</v>
      </c>
    </row>
    <row r="40" spans="1:7" s="5" customFormat="1" ht="24" hidden="1" x14ac:dyDescent="0.2">
      <c r="A40" s="57"/>
      <c r="B40" s="20" t="s">
        <v>47</v>
      </c>
      <c r="C40" s="21">
        <v>0</v>
      </c>
      <c r="D40" s="19">
        <v>0</v>
      </c>
      <c r="E40" s="19" t="s">
        <v>44</v>
      </c>
      <c r="F40" s="23" t="e">
        <v>#DIV/0!</v>
      </c>
      <c r="G40" s="18"/>
    </row>
    <row r="41" spans="1:7" s="5" customFormat="1" x14ac:dyDescent="0.2">
      <c r="A41" s="57"/>
      <c r="B41" s="20" t="s">
        <v>48</v>
      </c>
      <c r="C41" s="21">
        <v>2</v>
      </c>
      <c r="D41" s="19">
        <v>9.6</v>
      </c>
      <c r="E41" s="19" t="s">
        <v>44</v>
      </c>
      <c r="F41" s="23">
        <v>5.8582031250000002</v>
      </c>
      <c r="G41" s="18">
        <f>C41*D41*F41</f>
        <v>112.47750000000001</v>
      </c>
    </row>
    <row r="42" spans="1:7" s="5" customFormat="1" x14ac:dyDescent="0.2">
      <c r="A42" s="57"/>
      <c r="B42" s="17" t="s">
        <v>49</v>
      </c>
      <c r="C42" s="19"/>
      <c r="D42" s="19"/>
      <c r="E42" s="19"/>
      <c r="F42" s="65"/>
      <c r="G42" s="19"/>
    </row>
    <row r="43" spans="1:7" s="5" customFormat="1" ht="24" hidden="1" x14ac:dyDescent="0.2">
      <c r="A43" s="57"/>
      <c r="B43" s="20" t="s">
        <v>50</v>
      </c>
      <c r="C43" s="21"/>
      <c r="D43" s="22"/>
      <c r="E43" s="19" t="s">
        <v>33</v>
      </c>
      <c r="F43" s="23"/>
      <c r="G43" s="18">
        <f>C43*D43*F43</f>
        <v>0</v>
      </c>
    </row>
    <row r="44" spans="1:7" s="5" customFormat="1" ht="24" hidden="1" x14ac:dyDescent="0.2">
      <c r="A44" s="57"/>
      <c r="B44" s="20" t="s">
        <v>51</v>
      </c>
      <c r="C44" s="21"/>
      <c r="D44" s="22"/>
      <c r="E44" s="19" t="s">
        <v>33</v>
      </c>
      <c r="F44" s="23"/>
      <c r="G44" s="18">
        <f t="shared" ref="G44:G60" si="0">C44*D44*F44</f>
        <v>0</v>
      </c>
    </row>
    <row r="45" spans="1:7" s="5" customFormat="1" x14ac:dyDescent="0.2">
      <c r="A45" s="57"/>
      <c r="B45" s="20" t="s">
        <v>52</v>
      </c>
      <c r="C45" s="21">
        <v>4</v>
      </c>
      <c r="D45" s="22">
        <v>689</v>
      </c>
      <c r="E45" s="19" t="s">
        <v>44</v>
      </c>
      <c r="F45" s="23">
        <v>0.68164949201741654</v>
      </c>
      <c r="G45" s="18">
        <f>C45*D45*F45</f>
        <v>1878.626</v>
      </c>
    </row>
    <row r="46" spans="1:7" s="5" customFormat="1" ht="24" x14ac:dyDescent="0.2">
      <c r="A46" s="57"/>
      <c r="B46" s="20" t="s">
        <v>53</v>
      </c>
      <c r="C46" s="21">
        <v>4</v>
      </c>
      <c r="D46" s="22">
        <v>344.5</v>
      </c>
      <c r="E46" s="19" t="s">
        <v>44</v>
      </c>
      <c r="F46" s="23">
        <v>2.9101074020319304</v>
      </c>
      <c r="G46" s="18">
        <f t="shared" si="0"/>
        <v>4010.1280000000002</v>
      </c>
    </row>
    <row r="47" spans="1:7" s="5" customFormat="1" ht="24" x14ac:dyDescent="0.2">
      <c r="A47" s="57"/>
      <c r="B47" s="20" t="s">
        <v>54</v>
      </c>
      <c r="C47" s="24">
        <v>1</v>
      </c>
      <c r="D47" s="25">
        <v>5.5119999999999995E-2</v>
      </c>
      <c r="E47" s="19" t="s">
        <v>55</v>
      </c>
      <c r="F47" s="23">
        <v>295.71843251088535</v>
      </c>
      <c r="G47" s="18">
        <f>C47*D47*F47</f>
        <v>16.3</v>
      </c>
    </row>
    <row r="48" spans="1:7" s="5" customFormat="1" ht="15" customHeight="1" x14ac:dyDescent="0.2">
      <c r="A48" s="57"/>
      <c r="B48" s="20" t="s">
        <v>56</v>
      </c>
      <c r="C48" s="21">
        <v>2</v>
      </c>
      <c r="D48" s="22">
        <v>6.89</v>
      </c>
      <c r="E48" s="19" t="s">
        <v>44</v>
      </c>
      <c r="F48" s="23">
        <v>1.6413884857281085</v>
      </c>
      <c r="G48" s="18">
        <f t="shared" si="0"/>
        <v>22.618333333333332</v>
      </c>
    </row>
    <row r="49" spans="1:7" s="5" customFormat="1" ht="24" hidden="1" x14ac:dyDescent="0.2">
      <c r="A49" s="57"/>
      <c r="B49" s="20" t="s">
        <v>57</v>
      </c>
      <c r="C49" s="21">
        <v>0</v>
      </c>
      <c r="D49" s="22">
        <v>6.89</v>
      </c>
      <c r="E49" s="19" t="s">
        <v>44</v>
      </c>
      <c r="F49" s="23">
        <v>21.529027576197389</v>
      </c>
      <c r="G49" s="18">
        <f t="shared" si="0"/>
        <v>0</v>
      </c>
    </row>
    <row r="50" spans="1:7" s="5" customFormat="1" hidden="1" x14ac:dyDescent="0.2">
      <c r="A50" s="57"/>
      <c r="B50" s="20" t="s">
        <v>58</v>
      </c>
      <c r="C50" s="21">
        <v>0</v>
      </c>
      <c r="D50" s="22">
        <v>6.89</v>
      </c>
      <c r="E50" s="19" t="s">
        <v>44</v>
      </c>
      <c r="F50" s="23">
        <v>19.512336719883891</v>
      </c>
      <c r="G50" s="18">
        <f t="shared" si="0"/>
        <v>0</v>
      </c>
    </row>
    <row r="51" spans="1:7" s="5" customFormat="1" x14ac:dyDescent="0.2">
      <c r="A51" s="57"/>
      <c r="B51" s="20" t="s">
        <v>59</v>
      </c>
      <c r="C51" s="21">
        <v>1</v>
      </c>
      <c r="D51" s="22">
        <v>689</v>
      </c>
      <c r="E51" s="19" t="s">
        <v>44</v>
      </c>
      <c r="F51" s="23">
        <v>0.43580732946298983</v>
      </c>
      <c r="G51" s="18">
        <f t="shared" si="0"/>
        <v>300.27125000000001</v>
      </c>
    </row>
    <row r="52" spans="1:7" s="5" customFormat="1" ht="24" x14ac:dyDescent="0.2">
      <c r="A52" s="57"/>
      <c r="B52" s="20" t="s">
        <v>60</v>
      </c>
      <c r="C52" s="21">
        <v>2</v>
      </c>
      <c r="D52" s="22">
        <v>344.5</v>
      </c>
      <c r="E52" s="19" t="s">
        <v>44</v>
      </c>
      <c r="F52" s="23">
        <v>2.946236090953072</v>
      </c>
      <c r="G52" s="18">
        <f t="shared" si="0"/>
        <v>2029.9566666666667</v>
      </c>
    </row>
    <row r="53" spans="1:7" s="5" customFormat="1" hidden="1" x14ac:dyDescent="0.2">
      <c r="A53" s="57"/>
      <c r="B53" s="20" t="s">
        <v>61</v>
      </c>
      <c r="C53" s="21">
        <v>0</v>
      </c>
      <c r="D53" s="22">
        <v>5.3999999999999995</v>
      </c>
      <c r="E53" s="19" t="s">
        <v>55</v>
      </c>
      <c r="F53" s="23">
        <v>108.64259259259259</v>
      </c>
      <c r="G53" s="18"/>
    </row>
    <row r="54" spans="1:7" s="5" customFormat="1" hidden="1" x14ac:dyDescent="0.2">
      <c r="A54" s="57"/>
      <c r="B54" s="20" t="s">
        <v>62</v>
      </c>
      <c r="C54" s="21">
        <v>0</v>
      </c>
      <c r="D54" s="22">
        <v>5.3999999999999995</v>
      </c>
      <c r="E54" s="19" t="s">
        <v>55</v>
      </c>
      <c r="F54" s="23">
        <v>162.95740740740743</v>
      </c>
      <c r="G54" s="18"/>
    </row>
    <row r="55" spans="1:7" s="5" customFormat="1" hidden="1" x14ac:dyDescent="0.2">
      <c r="A55" s="57"/>
      <c r="B55" s="20" t="s">
        <v>63</v>
      </c>
      <c r="C55" s="21">
        <v>0</v>
      </c>
      <c r="D55" s="22">
        <v>824</v>
      </c>
      <c r="E55" s="19" t="s">
        <v>44</v>
      </c>
      <c r="F55" s="23">
        <v>2.8478155339805826</v>
      </c>
      <c r="G55" s="18">
        <f>C55*D55*F55</f>
        <v>0</v>
      </c>
    </row>
    <row r="56" spans="1:7" s="5" customFormat="1" ht="24" hidden="1" x14ac:dyDescent="0.2">
      <c r="A56" s="57"/>
      <c r="B56" s="20" t="s">
        <v>64</v>
      </c>
      <c r="C56" s="21">
        <v>0</v>
      </c>
      <c r="D56" s="22">
        <v>0</v>
      </c>
      <c r="E56" s="19">
        <v>0</v>
      </c>
      <c r="F56" s="23">
        <v>0</v>
      </c>
      <c r="G56" s="18">
        <f t="shared" si="0"/>
        <v>0</v>
      </c>
    </row>
    <row r="57" spans="1:7" s="5" customFormat="1" x14ac:dyDescent="0.2">
      <c r="A57" s="57"/>
      <c r="B57" s="20" t="s">
        <v>65</v>
      </c>
      <c r="C57" s="21">
        <v>17</v>
      </c>
      <c r="D57" s="22">
        <v>3</v>
      </c>
      <c r="E57" s="19" t="s">
        <v>33</v>
      </c>
      <c r="F57" s="23">
        <v>13.91</v>
      </c>
      <c r="G57" s="18">
        <f>C57*D57*F57</f>
        <v>709.41</v>
      </c>
    </row>
    <row r="58" spans="1:7" s="5" customFormat="1" hidden="1" x14ac:dyDescent="0.2">
      <c r="A58" s="57"/>
      <c r="B58" s="20" t="s">
        <v>66</v>
      </c>
      <c r="C58" s="21">
        <v>0</v>
      </c>
      <c r="D58" s="22">
        <v>0</v>
      </c>
      <c r="E58" s="19">
        <v>0</v>
      </c>
      <c r="F58" s="23">
        <v>0</v>
      </c>
      <c r="G58" s="18">
        <f t="shared" si="0"/>
        <v>0</v>
      </c>
    </row>
    <row r="59" spans="1:7" s="5" customFormat="1" x14ac:dyDescent="0.2">
      <c r="A59" s="57"/>
      <c r="B59" s="20" t="s">
        <v>67</v>
      </c>
      <c r="C59" s="21">
        <v>4</v>
      </c>
      <c r="D59" s="22">
        <v>27</v>
      </c>
      <c r="E59" s="19" t="s">
        <v>44</v>
      </c>
      <c r="F59" s="23">
        <v>3.9110222222222224</v>
      </c>
      <c r="G59" s="18">
        <f t="shared" si="0"/>
        <v>422.3904</v>
      </c>
    </row>
    <row r="60" spans="1:7" s="5" customFormat="1" hidden="1" x14ac:dyDescent="0.2">
      <c r="A60" s="57"/>
      <c r="B60" s="20" t="s">
        <v>68</v>
      </c>
      <c r="C60" s="21">
        <v>0</v>
      </c>
      <c r="D60" s="22">
        <v>1</v>
      </c>
      <c r="E60" s="19" t="s">
        <v>33</v>
      </c>
      <c r="F60" s="23">
        <v>146.6636</v>
      </c>
      <c r="G60" s="18">
        <f t="shared" si="0"/>
        <v>0</v>
      </c>
    </row>
    <row r="61" spans="1:7" s="5" customFormat="1" hidden="1" x14ac:dyDescent="0.2">
      <c r="A61" s="57"/>
      <c r="B61" s="20"/>
      <c r="C61" s="24">
        <v>1</v>
      </c>
      <c r="D61" s="23">
        <v>0.7</v>
      </c>
      <c r="E61" s="19"/>
      <c r="F61" s="23">
        <v>218.43617021276597</v>
      </c>
      <c r="G61" s="18">
        <f>C61*D61*F61*0</f>
        <v>0</v>
      </c>
    </row>
    <row r="62" spans="1:7" s="5" customFormat="1" x14ac:dyDescent="0.2">
      <c r="A62" s="57"/>
      <c r="B62" s="66" t="s">
        <v>69</v>
      </c>
      <c r="C62" s="26"/>
      <c r="D62" s="19"/>
      <c r="E62" s="19"/>
      <c r="F62" s="23"/>
      <c r="G62" s="18"/>
    </row>
    <row r="63" spans="1:7" s="5" customFormat="1" ht="24" x14ac:dyDescent="0.2">
      <c r="A63" s="57"/>
      <c r="B63" s="20" t="s">
        <v>70</v>
      </c>
      <c r="C63" s="21">
        <v>1</v>
      </c>
      <c r="D63" s="19">
        <v>1517.76</v>
      </c>
      <c r="E63" s="26" t="s">
        <v>71</v>
      </c>
      <c r="F63" s="23">
        <v>1.24</v>
      </c>
      <c r="G63" s="18">
        <f>D63*F63*C63</f>
        <v>1882.0224000000001</v>
      </c>
    </row>
    <row r="64" spans="1:7" s="5" customFormat="1" x14ac:dyDescent="0.2">
      <c r="A64" s="57"/>
      <c r="B64" s="66" t="s">
        <v>72</v>
      </c>
      <c r="C64" s="67"/>
      <c r="D64" s="19"/>
      <c r="E64" s="19"/>
      <c r="F64" s="23"/>
      <c r="G64" s="18"/>
    </row>
    <row r="65" spans="1:7" s="5" customFormat="1" ht="24" x14ac:dyDescent="0.2">
      <c r="A65" s="57"/>
      <c r="B65" s="20" t="s">
        <v>73</v>
      </c>
      <c r="C65" s="21">
        <f>C63</f>
        <v>1</v>
      </c>
      <c r="D65" s="19">
        <f>D63</f>
        <v>1517.76</v>
      </c>
      <c r="E65" s="26" t="s">
        <v>71</v>
      </c>
      <c r="F65" s="23">
        <v>3.16</v>
      </c>
      <c r="G65" s="18">
        <f>D65*F65*C65</f>
        <v>4796.1216000000004</v>
      </c>
    </row>
    <row r="66" spans="1:7" s="5" customFormat="1" x14ac:dyDescent="0.2">
      <c r="A66" s="57"/>
      <c r="B66" s="81" t="s">
        <v>74</v>
      </c>
      <c r="C66" s="81"/>
      <c r="D66" s="81"/>
      <c r="E66" s="81"/>
      <c r="F66" s="81"/>
      <c r="G66" s="81"/>
    </row>
    <row r="67" spans="1:7" s="1" customFormat="1" ht="12" x14ac:dyDescent="0.2">
      <c r="A67" s="57"/>
      <c r="B67" s="66" t="s">
        <v>96</v>
      </c>
      <c r="C67" s="26"/>
      <c r="D67" s="26"/>
      <c r="E67" s="26"/>
      <c r="F67" s="26"/>
      <c r="G67" s="26"/>
    </row>
    <row r="68" spans="1:7" s="1" customFormat="1" ht="12" x14ac:dyDescent="0.2">
      <c r="A68" s="57"/>
      <c r="B68" s="27" t="s">
        <v>97</v>
      </c>
      <c r="C68" s="26">
        <v>2</v>
      </c>
      <c r="D68" s="28">
        <v>0.12690000000000001</v>
      </c>
      <c r="E68" s="29" t="s">
        <v>98</v>
      </c>
      <c r="F68" s="30">
        <v>2064.41</v>
      </c>
      <c r="G68" s="31">
        <f>ROUND(C68*D68*F68,2)</f>
        <v>523.95000000000005</v>
      </c>
    </row>
    <row r="69" spans="1:7" s="1" customFormat="1" ht="12" hidden="1" x14ac:dyDescent="0.2">
      <c r="A69" s="57"/>
      <c r="B69" s="27">
        <v>0</v>
      </c>
      <c r="C69" s="26"/>
      <c r="D69" s="32"/>
      <c r="E69" s="29" t="s">
        <v>44</v>
      </c>
      <c r="F69" s="30">
        <v>0</v>
      </c>
      <c r="G69" s="31">
        <f t="shared" ref="G69:G117" si="1">ROUND(C69*D69*F69,2)</f>
        <v>0</v>
      </c>
    </row>
    <row r="70" spans="1:7" s="1" customFormat="1" ht="12" x14ac:dyDescent="0.2">
      <c r="A70" s="57"/>
      <c r="B70" s="27" t="s">
        <v>99</v>
      </c>
      <c r="C70" s="26">
        <v>1</v>
      </c>
      <c r="D70" s="32">
        <v>254</v>
      </c>
      <c r="E70" s="29" t="s">
        <v>44</v>
      </c>
      <c r="F70" s="30">
        <v>0.74</v>
      </c>
      <c r="G70" s="31">
        <f t="shared" si="1"/>
        <v>187.96</v>
      </c>
    </row>
    <row r="71" spans="1:7" s="1" customFormat="1" ht="12" hidden="1" x14ac:dyDescent="0.2">
      <c r="A71" s="57"/>
      <c r="B71" s="27" t="s">
        <v>100</v>
      </c>
      <c r="C71" s="26">
        <v>1</v>
      </c>
      <c r="D71" s="32">
        <v>0</v>
      </c>
      <c r="E71" s="29" t="s">
        <v>33</v>
      </c>
      <c r="F71" s="30">
        <v>59.14</v>
      </c>
      <c r="G71" s="31">
        <f t="shared" si="1"/>
        <v>0</v>
      </c>
    </row>
    <row r="72" spans="1:7" s="1" customFormat="1" ht="12" hidden="1" x14ac:dyDescent="0.2">
      <c r="A72" s="57"/>
      <c r="B72" s="27" t="s">
        <v>101</v>
      </c>
      <c r="C72" s="26">
        <v>1</v>
      </c>
      <c r="D72" s="32">
        <v>0</v>
      </c>
      <c r="E72" s="29" t="s">
        <v>33</v>
      </c>
      <c r="F72" s="30">
        <v>59.14</v>
      </c>
      <c r="G72" s="31">
        <f t="shared" si="1"/>
        <v>0</v>
      </c>
    </row>
    <row r="73" spans="1:7" s="1" customFormat="1" ht="12" hidden="1" x14ac:dyDescent="0.2">
      <c r="A73" s="57"/>
      <c r="B73" s="27"/>
      <c r="C73" s="26"/>
      <c r="D73" s="32"/>
      <c r="E73" s="29" t="s">
        <v>33</v>
      </c>
      <c r="F73" s="30"/>
      <c r="G73" s="31">
        <f t="shared" si="1"/>
        <v>0</v>
      </c>
    </row>
    <row r="74" spans="1:7" s="1" customFormat="1" ht="12" hidden="1" x14ac:dyDescent="0.2">
      <c r="A74" s="57"/>
      <c r="B74" s="27"/>
      <c r="C74" s="26"/>
      <c r="D74" s="32"/>
      <c r="E74" s="29">
        <v>0</v>
      </c>
      <c r="F74" s="30"/>
      <c r="G74" s="31">
        <f t="shared" si="1"/>
        <v>0</v>
      </c>
    </row>
    <row r="75" spans="1:7" s="1" customFormat="1" ht="12" hidden="1" x14ac:dyDescent="0.2">
      <c r="A75" s="57"/>
      <c r="B75" s="27"/>
      <c r="C75" s="26"/>
      <c r="D75" s="32"/>
      <c r="E75" s="29">
        <v>0</v>
      </c>
      <c r="F75" s="30"/>
      <c r="G75" s="31">
        <f t="shared" si="1"/>
        <v>0</v>
      </c>
    </row>
    <row r="76" spans="1:7" s="1" customFormat="1" ht="12" hidden="1" x14ac:dyDescent="0.2">
      <c r="A76" s="57"/>
      <c r="B76" s="27"/>
      <c r="C76" s="26"/>
      <c r="D76" s="32"/>
      <c r="E76" s="29">
        <v>0</v>
      </c>
      <c r="F76" s="30"/>
      <c r="G76" s="31">
        <f t="shared" si="1"/>
        <v>0</v>
      </c>
    </row>
    <row r="77" spans="1:7" s="1" customFormat="1" ht="12" hidden="1" x14ac:dyDescent="0.2">
      <c r="A77" s="57"/>
      <c r="B77" s="27"/>
      <c r="C77" s="26"/>
      <c r="D77" s="32"/>
      <c r="E77" s="29" t="s">
        <v>44</v>
      </c>
      <c r="F77" s="30">
        <v>0</v>
      </c>
      <c r="G77" s="31">
        <f t="shared" si="1"/>
        <v>0</v>
      </c>
    </row>
    <row r="78" spans="1:7" s="1" customFormat="1" ht="12" x14ac:dyDescent="0.2">
      <c r="A78" s="57"/>
      <c r="B78" s="27" t="s">
        <v>97</v>
      </c>
      <c r="C78" s="26">
        <v>2</v>
      </c>
      <c r="D78" s="32">
        <v>3.7267999999999994</v>
      </c>
      <c r="E78" s="29" t="s">
        <v>102</v>
      </c>
      <c r="F78" s="30">
        <v>271.45</v>
      </c>
      <c r="G78" s="31">
        <f t="shared" si="1"/>
        <v>2023.28</v>
      </c>
    </row>
    <row r="79" spans="1:7" s="1" customFormat="1" ht="12" hidden="1" x14ac:dyDescent="0.2">
      <c r="A79" s="57"/>
      <c r="B79" s="27">
        <v>0</v>
      </c>
      <c r="C79" s="26"/>
      <c r="D79" s="32">
        <v>0</v>
      </c>
      <c r="E79" s="29" t="s">
        <v>44</v>
      </c>
      <c r="F79" s="30">
        <v>0</v>
      </c>
      <c r="G79" s="31">
        <f t="shared" si="1"/>
        <v>0</v>
      </c>
    </row>
    <row r="80" spans="1:7" s="1" customFormat="1" ht="24" customHeight="1" x14ac:dyDescent="0.2">
      <c r="A80" s="57"/>
      <c r="B80" s="27" t="s">
        <v>103</v>
      </c>
      <c r="C80" s="26">
        <v>2</v>
      </c>
      <c r="D80" s="32">
        <v>0.89</v>
      </c>
      <c r="E80" s="29" t="s">
        <v>104</v>
      </c>
      <c r="F80" s="30">
        <v>1571.64</v>
      </c>
      <c r="G80" s="31">
        <f t="shared" si="1"/>
        <v>2797.52</v>
      </c>
    </row>
    <row r="81" spans="1:7" s="1" customFormat="1" ht="12" hidden="1" x14ac:dyDescent="0.2">
      <c r="A81" s="57"/>
      <c r="B81" s="27">
        <v>0</v>
      </c>
      <c r="C81" s="26"/>
      <c r="D81" s="32">
        <v>0</v>
      </c>
      <c r="E81" s="29">
        <v>0</v>
      </c>
      <c r="F81" s="30">
        <v>0</v>
      </c>
      <c r="G81" s="31">
        <f t="shared" si="1"/>
        <v>0</v>
      </c>
    </row>
    <row r="82" spans="1:7" s="1" customFormat="1" ht="24" customHeight="1" x14ac:dyDescent="0.2">
      <c r="A82" s="57"/>
      <c r="B82" s="27" t="s">
        <v>105</v>
      </c>
      <c r="C82" s="26">
        <v>1</v>
      </c>
      <c r="D82" s="33">
        <v>105</v>
      </c>
      <c r="E82" s="29" t="s">
        <v>44</v>
      </c>
      <c r="F82" s="30">
        <v>51.98</v>
      </c>
      <c r="G82" s="31">
        <f t="shared" si="1"/>
        <v>5457.9</v>
      </c>
    </row>
    <row r="83" spans="1:7" s="1" customFormat="1" ht="12" hidden="1" x14ac:dyDescent="0.2">
      <c r="A83" s="57"/>
      <c r="B83" s="27">
        <v>0</v>
      </c>
      <c r="C83" s="26"/>
      <c r="D83" s="32">
        <v>0</v>
      </c>
      <c r="E83" s="29">
        <v>0</v>
      </c>
      <c r="F83" s="30">
        <v>0</v>
      </c>
      <c r="G83" s="31">
        <f t="shared" si="1"/>
        <v>0</v>
      </c>
    </row>
    <row r="84" spans="1:7" s="1" customFormat="1" ht="12" x14ac:dyDescent="0.2">
      <c r="A84" s="57"/>
      <c r="B84" s="27" t="s">
        <v>27</v>
      </c>
      <c r="C84" s="26">
        <v>1</v>
      </c>
      <c r="D84" s="32">
        <v>176.61</v>
      </c>
      <c r="E84" s="29" t="s">
        <v>44</v>
      </c>
      <c r="F84" s="30">
        <v>0.66</v>
      </c>
      <c r="G84" s="31">
        <f>ROUND(C84*D84*F84,2)</f>
        <v>116.56</v>
      </c>
    </row>
    <row r="85" spans="1:7" s="1" customFormat="1" ht="12" x14ac:dyDescent="0.2">
      <c r="A85" s="57"/>
      <c r="B85" s="27" t="s">
        <v>106</v>
      </c>
      <c r="C85" s="26">
        <v>1</v>
      </c>
      <c r="D85" s="32">
        <v>1</v>
      </c>
      <c r="E85" s="29" t="s">
        <v>33</v>
      </c>
      <c r="F85" s="30">
        <v>66.72</v>
      </c>
      <c r="G85" s="31">
        <f t="shared" si="1"/>
        <v>66.72</v>
      </c>
    </row>
    <row r="86" spans="1:7" s="1" customFormat="1" ht="12" hidden="1" x14ac:dyDescent="0.2">
      <c r="A86" s="57"/>
      <c r="B86" s="27">
        <v>0</v>
      </c>
      <c r="C86" s="26"/>
      <c r="D86" s="32">
        <v>0</v>
      </c>
      <c r="E86" s="29">
        <v>0</v>
      </c>
      <c r="F86" s="30"/>
      <c r="G86" s="31">
        <f>ROUND(C86*D86*F86,2)</f>
        <v>0</v>
      </c>
    </row>
    <row r="87" spans="1:7" s="1" customFormat="1" ht="24" hidden="1" customHeight="1" x14ac:dyDescent="0.2">
      <c r="A87" s="57"/>
      <c r="B87" s="27">
        <v>0</v>
      </c>
      <c r="C87" s="26"/>
      <c r="D87" s="32">
        <v>0</v>
      </c>
      <c r="E87" s="29">
        <v>0</v>
      </c>
      <c r="F87" s="30">
        <v>0</v>
      </c>
      <c r="G87" s="31">
        <f t="shared" si="1"/>
        <v>0</v>
      </c>
    </row>
    <row r="88" spans="1:7" s="1" customFormat="1" ht="12" hidden="1" x14ac:dyDescent="0.2">
      <c r="A88" s="57"/>
      <c r="B88" s="27">
        <v>0</v>
      </c>
      <c r="C88" s="26"/>
      <c r="D88" s="32">
        <v>0</v>
      </c>
      <c r="E88" s="29">
        <v>0</v>
      </c>
      <c r="F88" s="30"/>
      <c r="G88" s="31">
        <f t="shared" si="1"/>
        <v>0</v>
      </c>
    </row>
    <row r="89" spans="1:7" s="1" customFormat="1" ht="12" hidden="1" x14ac:dyDescent="0.2">
      <c r="A89" s="57"/>
      <c r="B89" s="27" t="s">
        <v>107</v>
      </c>
      <c r="C89" s="26"/>
      <c r="D89" s="32">
        <v>0</v>
      </c>
      <c r="E89" s="29" t="s">
        <v>33</v>
      </c>
      <c r="F89" s="30"/>
      <c r="G89" s="31">
        <f t="shared" si="1"/>
        <v>0</v>
      </c>
    </row>
    <row r="90" spans="1:7" s="1" customFormat="1" ht="12" hidden="1" x14ac:dyDescent="0.2">
      <c r="A90" s="57"/>
      <c r="B90" s="27" t="s">
        <v>108</v>
      </c>
      <c r="C90" s="26"/>
      <c r="D90" s="32">
        <v>0</v>
      </c>
      <c r="E90" s="29" t="s">
        <v>44</v>
      </c>
      <c r="F90" s="30"/>
      <c r="G90" s="31">
        <f t="shared" si="1"/>
        <v>0</v>
      </c>
    </row>
    <row r="91" spans="1:7" s="1" customFormat="1" ht="12" hidden="1" x14ac:dyDescent="0.2">
      <c r="A91" s="57"/>
      <c r="B91" s="27" t="s">
        <v>109</v>
      </c>
      <c r="C91" s="26"/>
      <c r="D91" s="32">
        <v>0</v>
      </c>
      <c r="E91" s="29" t="s">
        <v>33</v>
      </c>
      <c r="F91" s="30"/>
      <c r="G91" s="31">
        <f t="shared" si="1"/>
        <v>0</v>
      </c>
    </row>
    <row r="92" spans="1:7" s="1" customFormat="1" ht="12" hidden="1" x14ac:dyDescent="0.2">
      <c r="A92" s="57"/>
      <c r="B92" s="27">
        <v>0</v>
      </c>
      <c r="C92" s="26"/>
      <c r="D92" s="32">
        <v>0</v>
      </c>
      <c r="E92" s="29">
        <v>0</v>
      </c>
      <c r="F92" s="30"/>
      <c r="G92" s="31">
        <f t="shared" si="1"/>
        <v>0</v>
      </c>
    </row>
    <row r="93" spans="1:7" s="1" customFormat="1" ht="12" hidden="1" x14ac:dyDescent="0.2">
      <c r="A93" s="57"/>
      <c r="B93" s="27">
        <v>0</v>
      </c>
      <c r="C93" s="26"/>
      <c r="D93" s="32">
        <v>0</v>
      </c>
      <c r="E93" s="29" t="s">
        <v>44</v>
      </c>
      <c r="F93" s="30">
        <v>0</v>
      </c>
      <c r="G93" s="31">
        <f t="shared" si="1"/>
        <v>0</v>
      </c>
    </row>
    <row r="94" spans="1:7" s="1" customFormat="1" ht="12" hidden="1" x14ac:dyDescent="0.2">
      <c r="A94" s="57"/>
      <c r="B94" s="27">
        <v>0</v>
      </c>
      <c r="C94" s="26"/>
      <c r="D94" s="32">
        <v>0</v>
      </c>
      <c r="E94" s="29">
        <v>0</v>
      </c>
      <c r="F94" s="30">
        <v>0</v>
      </c>
      <c r="G94" s="31">
        <f t="shared" si="1"/>
        <v>0</v>
      </c>
    </row>
    <row r="95" spans="1:7" s="1" customFormat="1" ht="12" x14ac:dyDescent="0.2">
      <c r="A95" s="57"/>
      <c r="B95" s="27" t="s">
        <v>110</v>
      </c>
      <c r="C95" s="26">
        <v>1</v>
      </c>
      <c r="D95" s="32">
        <v>5.4</v>
      </c>
      <c r="E95" s="29" t="s">
        <v>44</v>
      </c>
      <c r="F95" s="30">
        <v>46.12</v>
      </c>
      <c r="G95" s="31">
        <f>ROUND(C95*D95*F95,2)</f>
        <v>249.05</v>
      </c>
    </row>
    <row r="96" spans="1:7" s="1" customFormat="1" ht="12" hidden="1" x14ac:dyDescent="0.2">
      <c r="A96" s="57"/>
      <c r="B96" s="27">
        <v>0</v>
      </c>
      <c r="C96" s="26"/>
      <c r="D96" s="32">
        <v>0</v>
      </c>
      <c r="E96" s="29">
        <v>0</v>
      </c>
      <c r="F96" s="30"/>
      <c r="G96" s="31">
        <f t="shared" si="1"/>
        <v>0</v>
      </c>
    </row>
    <row r="97" spans="1:7" s="1" customFormat="1" ht="12" hidden="1" x14ac:dyDescent="0.2">
      <c r="A97" s="57"/>
      <c r="B97" s="27">
        <v>0</v>
      </c>
      <c r="C97" s="26"/>
      <c r="D97" s="32">
        <v>0</v>
      </c>
      <c r="E97" s="29">
        <v>0</v>
      </c>
      <c r="F97" s="30"/>
      <c r="G97" s="31">
        <f t="shared" si="1"/>
        <v>0</v>
      </c>
    </row>
    <row r="98" spans="1:7" s="1" customFormat="1" ht="12" hidden="1" x14ac:dyDescent="0.2">
      <c r="A98" s="57"/>
      <c r="B98" s="27">
        <v>0</v>
      </c>
      <c r="C98" s="26"/>
      <c r="D98" s="32">
        <v>0</v>
      </c>
      <c r="E98" s="29">
        <v>0</v>
      </c>
      <c r="F98" s="30"/>
      <c r="G98" s="31">
        <f t="shared" si="1"/>
        <v>0</v>
      </c>
    </row>
    <row r="99" spans="1:7" s="1" customFormat="1" ht="12" hidden="1" x14ac:dyDescent="0.2">
      <c r="A99" s="57"/>
      <c r="B99" s="27">
        <v>0</v>
      </c>
      <c r="C99" s="26"/>
      <c r="D99" s="32">
        <v>0</v>
      </c>
      <c r="E99" s="29">
        <v>0</v>
      </c>
      <c r="F99" s="30"/>
      <c r="G99" s="31">
        <f t="shared" si="1"/>
        <v>0</v>
      </c>
    </row>
    <row r="100" spans="1:7" s="1" customFormat="1" ht="12" hidden="1" x14ac:dyDescent="0.2">
      <c r="A100" s="57"/>
      <c r="B100" s="27">
        <v>0</v>
      </c>
      <c r="C100" s="26"/>
      <c r="D100" s="32">
        <v>0</v>
      </c>
      <c r="E100" s="29">
        <v>0</v>
      </c>
      <c r="F100" s="30"/>
      <c r="G100" s="31">
        <f t="shared" si="1"/>
        <v>0</v>
      </c>
    </row>
    <row r="101" spans="1:7" s="1" customFormat="1" ht="12" hidden="1" x14ac:dyDescent="0.2">
      <c r="A101" s="57"/>
      <c r="B101" s="27">
        <v>0</v>
      </c>
      <c r="C101" s="26"/>
      <c r="D101" s="32">
        <v>0</v>
      </c>
      <c r="E101" s="29">
        <v>0</v>
      </c>
      <c r="F101" s="30"/>
      <c r="G101" s="31">
        <f t="shared" si="1"/>
        <v>0</v>
      </c>
    </row>
    <row r="102" spans="1:7" s="1" customFormat="1" ht="12" hidden="1" x14ac:dyDescent="0.2">
      <c r="A102" s="57"/>
      <c r="B102" s="27">
        <v>0</v>
      </c>
      <c r="C102" s="26"/>
      <c r="D102" s="32">
        <v>0</v>
      </c>
      <c r="E102" s="29">
        <v>0</v>
      </c>
      <c r="F102" s="30"/>
      <c r="G102" s="31">
        <f t="shared" si="1"/>
        <v>0</v>
      </c>
    </row>
    <row r="103" spans="1:7" s="1" customFormat="1" ht="12" hidden="1" x14ac:dyDescent="0.2">
      <c r="A103" s="57"/>
      <c r="B103" s="27">
        <v>0</v>
      </c>
      <c r="C103" s="26"/>
      <c r="D103" s="32">
        <v>0</v>
      </c>
      <c r="E103" s="29">
        <v>0</v>
      </c>
      <c r="F103" s="30"/>
      <c r="G103" s="31">
        <f t="shared" si="1"/>
        <v>0</v>
      </c>
    </row>
    <row r="104" spans="1:7" s="1" customFormat="1" ht="12" hidden="1" x14ac:dyDescent="0.2">
      <c r="A104" s="57"/>
      <c r="B104" s="27" t="s">
        <v>111</v>
      </c>
      <c r="C104" s="26"/>
      <c r="D104" s="32">
        <v>0</v>
      </c>
      <c r="E104" s="29" t="s">
        <v>33</v>
      </c>
      <c r="F104" s="30"/>
      <c r="G104" s="31">
        <f t="shared" si="1"/>
        <v>0</v>
      </c>
    </row>
    <row r="105" spans="1:7" s="1" customFormat="1" ht="12" hidden="1" customHeight="1" x14ac:dyDescent="0.2">
      <c r="A105" s="57"/>
      <c r="B105" s="27" t="s">
        <v>112</v>
      </c>
      <c r="C105" s="26"/>
      <c r="D105" s="32">
        <v>0</v>
      </c>
      <c r="E105" s="29" t="s">
        <v>33</v>
      </c>
      <c r="F105" s="30"/>
      <c r="G105" s="31">
        <f t="shared" si="1"/>
        <v>0</v>
      </c>
    </row>
    <row r="106" spans="1:7" s="1" customFormat="1" ht="12" hidden="1" x14ac:dyDescent="0.2">
      <c r="A106" s="57"/>
      <c r="B106" s="27">
        <v>0</v>
      </c>
      <c r="C106" s="26"/>
      <c r="D106" s="32">
        <v>0</v>
      </c>
      <c r="E106" s="29">
        <v>0</v>
      </c>
      <c r="F106" s="30"/>
      <c r="G106" s="31">
        <f t="shared" si="1"/>
        <v>0</v>
      </c>
    </row>
    <row r="107" spans="1:7" s="1" customFormat="1" ht="12" hidden="1" x14ac:dyDescent="0.2">
      <c r="A107" s="57"/>
      <c r="B107" s="27">
        <v>0</v>
      </c>
      <c r="C107" s="26"/>
      <c r="D107" s="32">
        <v>0</v>
      </c>
      <c r="E107" s="29">
        <v>0</v>
      </c>
      <c r="F107" s="30"/>
      <c r="G107" s="31">
        <f t="shared" si="1"/>
        <v>0</v>
      </c>
    </row>
    <row r="108" spans="1:7" s="1" customFormat="1" ht="12" hidden="1" x14ac:dyDescent="0.2">
      <c r="A108" s="57"/>
      <c r="B108" s="27">
        <v>0</v>
      </c>
      <c r="C108" s="26"/>
      <c r="D108" s="32">
        <v>0</v>
      </c>
      <c r="E108" s="29">
        <v>0</v>
      </c>
      <c r="F108" s="30"/>
      <c r="G108" s="31">
        <f t="shared" si="1"/>
        <v>0</v>
      </c>
    </row>
    <row r="109" spans="1:7" s="1" customFormat="1" ht="12" hidden="1" x14ac:dyDescent="0.2">
      <c r="A109" s="57"/>
      <c r="B109" s="27">
        <v>0</v>
      </c>
      <c r="C109" s="26"/>
      <c r="D109" s="32">
        <v>0</v>
      </c>
      <c r="E109" s="29">
        <v>0</v>
      </c>
      <c r="F109" s="30">
        <v>0</v>
      </c>
      <c r="G109" s="31">
        <f t="shared" si="1"/>
        <v>0</v>
      </c>
    </row>
    <row r="110" spans="1:7" s="1" customFormat="1" ht="12" hidden="1" customHeight="1" x14ac:dyDescent="0.2">
      <c r="A110" s="57"/>
      <c r="B110" s="27">
        <v>0</v>
      </c>
      <c r="C110" s="26"/>
      <c r="D110" s="32">
        <v>0</v>
      </c>
      <c r="E110" s="29">
        <v>0</v>
      </c>
      <c r="F110" s="30"/>
      <c r="G110" s="31">
        <f t="shared" si="1"/>
        <v>0</v>
      </c>
    </row>
    <row r="111" spans="1:7" s="1" customFormat="1" ht="12" hidden="1" x14ac:dyDescent="0.2">
      <c r="A111" s="57"/>
      <c r="B111" s="27">
        <v>0</v>
      </c>
      <c r="C111" s="26"/>
      <c r="D111" s="32">
        <v>0</v>
      </c>
      <c r="E111" s="29">
        <v>0</v>
      </c>
      <c r="F111" s="30"/>
      <c r="G111" s="31">
        <f t="shared" si="1"/>
        <v>0</v>
      </c>
    </row>
    <row r="112" spans="1:7" s="1" customFormat="1" ht="12" hidden="1" x14ac:dyDescent="0.2">
      <c r="A112" s="57"/>
      <c r="B112" s="27">
        <v>0</v>
      </c>
      <c r="C112" s="26"/>
      <c r="D112" s="32">
        <v>0</v>
      </c>
      <c r="E112" s="29" t="s">
        <v>44</v>
      </c>
      <c r="F112" s="30">
        <v>0</v>
      </c>
      <c r="G112" s="31">
        <f t="shared" si="1"/>
        <v>0</v>
      </c>
    </row>
    <row r="113" spans="1:7" s="1" customFormat="1" ht="12" hidden="1" x14ac:dyDescent="0.2">
      <c r="A113" s="57"/>
      <c r="B113" s="27" t="s">
        <v>113</v>
      </c>
      <c r="C113" s="26">
        <v>2</v>
      </c>
      <c r="D113" s="32">
        <v>0</v>
      </c>
      <c r="E113" s="29" t="s">
        <v>98</v>
      </c>
      <c r="F113" s="30">
        <v>0</v>
      </c>
      <c r="G113" s="31">
        <f t="shared" si="1"/>
        <v>0</v>
      </c>
    </row>
    <row r="114" spans="1:7" s="1" customFormat="1" ht="12" hidden="1" x14ac:dyDescent="0.2">
      <c r="A114" s="57"/>
      <c r="B114" s="27">
        <v>0</v>
      </c>
      <c r="C114" s="26"/>
      <c r="D114" s="32">
        <v>0</v>
      </c>
      <c r="E114" s="29">
        <v>0</v>
      </c>
      <c r="F114" s="30">
        <v>0</v>
      </c>
      <c r="G114" s="31">
        <f t="shared" si="1"/>
        <v>0</v>
      </c>
    </row>
    <row r="115" spans="1:7" s="1" customFormat="1" ht="12" hidden="1" x14ac:dyDescent="0.2">
      <c r="A115" s="57"/>
      <c r="B115" s="27">
        <v>0</v>
      </c>
      <c r="C115" s="26"/>
      <c r="D115" s="32">
        <v>0</v>
      </c>
      <c r="E115" s="29">
        <v>0</v>
      </c>
      <c r="F115" s="30"/>
      <c r="G115" s="31">
        <f t="shared" si="1"/>
        <v>0</v>
      </c>
    </row>
    <row r="116" spans="1:7" s="1" customFormat="1" ht="12" hidden="1" x14ac:dyDescent="0.2">
      <c r="A116" s="57"/>
      <c r="B116" s="27">
        <v>0</v>
      </c>
      <c r="C116" s="26"/>
      <c r="D116" s="32">
        <v>0</v>
      </c>
      <c r="E116" s="29">
        <v>0</v>
      </c>
      <c r="F116" s="30"/>
      <c r="G116" s="31">
        <f t="shared" si="1"/>
        <v>0</v>
      </c>
    </row>
    <row r="117" spans="1:7" s="1" customFormat="1" ht="12" hidden="1" x14ac:dyDescent="0.2">
      <c r="A117" s="57"/>
      <c r="B117" s="27">
        <v>0</v>
      </c>
      <c r="C117" s="26"/>
      <c r="D117" s="32">
        <v>0</v>
      </c>
      <c r="E117" s="29" t="s">
        <v>44</v>
      </c>
      <c r="F117" s="30">
        <v>0</v>
      </c>
      <c r="G117" s="31">
        <f t="shared" si="1"/>
        <v>0</v>
      </c>
    </row>
    <row r="118" spans="1:7" s="1" customFormat="1" ht="12" customHeight="1" x14ac:dyDescent="0.2">
      <c r="A118" s="57"/>
      <c r="B118" s="27" t="s">
        <v>114</v>
      </c>
      <c r="C118" s="26">
        <v>2</v>
      </c>
      <c r="D118" s="32">
        <v>0.1331</v>
      </c>
      <c r="E118" s="29" t="s">
        <v>115</v>
      </c>
      <c r="F118" s="30">
        <v>6869.78</v>
      </c>
      <c r="G118" s="31">
        <f>ROUND(C118*D118*F118,2)</f>
        <v>1828.74</v>
      </c>
    </row>
    <row r="119" spans="1:7" s="1" customFormat="1" ht="12" hidden="1" customHeight="1" x14ac:dyDescent="0.2">
      <c r="A119" s="57"/>
      <c r="B119" s="27"/>
      <c r="C119" s="26"/>
      <c r="D119" s="32"/>
      <c r="E119" s="29"/>
      <c r="F119" s="30"/>
      <c r="G119" s="31"/>
    </row>
    <row r="120" spans="1:7" s="1" customFormat="1" ht="12" hidden="1" customHeight="1" x14ac:dyDescent="0.2">
      <c r="A120" s="57"/>
      <c r="B120" s="27"/>
      <c r="C120" s="26"/>
      <c r="D120" s="32"/>
      <c r="E120" s="29"/>
      <c r="F120" s="30"/>
      <c r="G120" s="31"/>
    </row>
    <row r="121" spans="1:7" s="1" customFormat="1" ht="12" hidden="1" x14ac:dyDescent="0.2">
      <c r="A121" s="57"/>
      <c r="B121" s="27"/>
      <c r="C121" s="26"/>
      <c r="D121" s="32"/>
      <c r="E121" s="29"/>
      <c r="F121" s="30"/>
      <c r="G121" s="31"/>
    </row>
    <row r="122" spans="1:7" s="1" customFormat="1" ht="12" hidden="1" x14ac:dyDescent="0.2">
      <c r="A122" s="57"/>
      <c r="B122" s="27"/>
      <c r="C122" s="26"/>
      <c r="D122" s="32"/>
      <c r="E122" s="29"/>
      <c r="F122" s="30"/>
      <c r="G122" s="31"/>
    </row>
    <row r="123" spans="1:7" s="1" customFormat="1" ht="23.25" hidden="1" customHeight="1" x14ac:dyDescent="0.2">
      <c r="A123" s="57"/>
      <c r="B123" s="27"/>
      <c r="C123" s="26"/>
      <c r="D123" s="32"/>
      <c r="E123" s="29"/>
      <c r="F123" s="30"/>
      <c r="G123" s="31"/>
    </row>
    <row r="124" spans="1:7" s="1" customFormat="1" ht="12" hidden="1" x14ac:dyDescent="0.2">
      <c r="A124" s="57"/>
      <c r="B124" s="27"/>
      <c r="C124" s="26"/>
      <c r="D124" s="32"/>
      <c r="E124" s="29"/>
      <c r="F124" s="30"/>
      <c r="G124" s="31"/>
    </row>
    <row r="125" spans="1:7" s="1" customFormat="1" ht="12" hidden="1" x14ac:dyDescent="0.2">
      <c r="A125" s="57"/>
      <c r="B125" s="27"/>
      <c r="C125" s="26"/>
      <c r="D125" s="32"/>
      <c r="E125" s="29"/>
      <c r="F125" s="30"/>
      <c r="G125" s="31"/>
    </row>
    <row r="126" spans="1:7" s="1" customFormat="1" ht="12" hidden="1" x14ac:dyDescent="0.2">
      <c r="A126" s="57"/>
      <c r="B126" s="27"/>
      <c r="C126" s="26"/>
      <c r="D126" s="32"/>
      <c r="E126" s="29"/>
      <c r="F126" s="30"/>
      <c r="G126" s="31"/>
    </row>
    <row r="127" spans="1:7" s="1" customFormat="1" ht="12" hidden="1" x14ac:dyDescent="0.2">
      <c r="A127" s="57"/>
      <c r="B127" s="27"/>
      <c r="C127" s="26"/>
      <c r="D127" s="32"/>
      <c r="E127" s="29"/>
      <c r="F127" s="30"/>
      <c r="G127" s="31"/>
    </row>
    <row r="128" spans="1:7" s="1" customFormat="1" ht="12" hidden="1" x14ac:dyDescent="0.2">
      <c r="A128" s="57"/>
      <c r="B128" s="27"/>
      <c r="C128" s="26"/>
      <c r="D128" s="32"/>
      <c r="E128" s="29"/>
      <c r="F128" s="30"/>
      <c r="G128" s="31"/>
    </row>
    <row r="129" spans="1:7" s="1" customFormat="1" ht="12" hidden="1" x14ac:dyDescent="0.2">
      <c r="A129" s="57"/>
      <c r="B129" s="27"/>
      <c r="C129" s="26"/>
      <c r="D129" s="32"/>
      <c r="E129" s="29"/>
      <c r="F129" s="30"/>
      <c r="G129" s="31"/>
    </row>
    <row r="130" spans="1:7" s="1" customFormat="1" ht="12" hidden="1" x14ac:dyDescent="0.2">
      <c r="A130" s="57"/>
      <c r="B130" s="27"/>
      <c r="C130" s="26"/>
      <c r="D130" s="32"/>
      <c r="E130" s="29"/>
      <c r="F130" s="30"/>
      <c r="G130" s="31"/>
    </row>
    <row r="131" spans="1:7" s="1" customFormat="1" ht="12" hidden="1" x14ac:dyDescent="0.2">
      <c r="A131" s="57"/>
      <c r="B131" s="34" t="s">
        <v>116</v>
      </c>
      <c r="C131" s="26"/>
      <c r="D131" s="32"/>
      <c r="E131" s="29"/>
      <c r="F131" s="30"/>
      <c r="G131" s="31"/>
    </row>
    <row r="132" spans="1:7" s="1" customFormat="1" ht="12" hidden="1" customHeight="1" x14ac:dyDescent="0.2">
      <c r="A132" s="57"/>
      <c r="B132" s="27" t="s">
        <v>35</v>
      </c>
      <c r="C132" s="26">
        <v>1</v>
      </c>
      <c r="D132" s="32">
        <v>0</v>
      </c>
      <c r="E132" s="29" t="s">
        <v>117</v>
      </c>
      <c r="F132" s="30">
        <v>106.81</v>
      </c>
      <c r="G132" s="31">
        <f t="shared" ref="G132" si="2">ROUND(C132*D132*F132,2)</f>
        <v>0</v>
      </c>
    </row>
    <row r="133" spans="1:7" s="1" customFormat="1" ht="12" x14ac:dyDescent="0.2">
      <c r="A133" s="57"/>
      <c r="B133" s="34" t="s">
        <v>118</v>
      </c>
      <c r="C133" s="26"/>
      <c r="D133" s="32"/>
      <c r="E133" s="29"/>
      <c r="F133" s="30"/>
      <c r="G133" s="31"/>
    </row>
    <row r="134" spans="1:7" s="1" customFormat="1" ht="24" customHeight="1" x14ac:dyDescent="0.2">
      <c r="A134" s="57"/>
      <c r="B134" s="34" t="s">
        <v>119</v>
      </c>
      <c r="C134" s="26"/>
      <c r="D134" s="32"/>
      <c r="E134" s="29"/>
      <c r="F134" s="30"/>
      <c r="G134" s="31"/>
    </row>
    <row r="135" spans="1:7" s="1" customFormat="1" ht="36" customHeight="1" x14ac:dyDescent="0.2">
      <c r="A135" s="57"/>
      <c r="B135" s="27" t="s">
        <v>120</v>
      </c>
      <c r="C135" s="26">
        <v>1</v>
      </c>
      <c r="D135" s="32">
        <v>1214.2080000000001</v>
      </c>
      <c r="E135" s="29" t="s">
        <v>71</v>
      </c>
      <c r="F135" s="30">
        <v>9.09</v>
      </c>
      <c r="G135" s="31">
        <f t="shared" ref="G135" si="3">ROUND(C135*D135*F135,2)</f>
        <v>11037.15</v>
      </c>
    </row>
    <row r="136" spans="1:7" s="1" customFormat="1" ht="12" x14ac:dyDescent="0.2">
      <c r="A136" s="57"/>
      <c r="B136" s="34" t="s">
        <v>121</v>
      </c>
      <c r="C136" s="26"/>
      <c r="D136" s="32"/>
      <c r="E136" s="29"/>
      <c r="F136" s="30"/>
      <c r="G136" s="31"/>
    </row>
    <row r="137" spans="1:7" s="1" customFormat="1" ht="12" hidden="1" x14ac:dyDescent="0.2">
      <c r="A137" s="57"/>
      <c r="B137" s="34">
        <v>0</v>
      </c>
      <c r="C137" s="26"/>
      <c r="D137" s="32"/>
      <c r="E137" s="29"/>
      <c r="F137" s="30"/>
      <c r="G137" s="31"/>
    </row>
    <row r="138" spans="1:7" s="1" customFormat="1" ht="24" x14ac:dyDescent="0.2">
      <c r="A138" s="57"/>
      <c r="B138" s="27" t="s">
        <v>122</v>
      </c>
      <c r="C138" s="26">
        <v>1</v>
      </c>
      <c r="D138" s="33">
        <v>6</v>
      </c>
      <c r="E138" s="29" t="s">
        <v>33</v>
      </c>
      <c r="F138" s="30">
        <v>50.09</v>
      </c>
      <c r="G138" s="31">
        <f>ROUND(C138*D138*F138,2)</f>
        <v>300.54000000000002</v>
      </c>
    </row>
    <row r="139" spans="1:7" s="1" customFormat="1" ht="12" x14ac:dyDescent="0.2">
      <c r="A139" s="57"/>
      <c r="B139" s="27" t="s">
        <v>123</v>
      </c>
      <c r="C139" s="26">
        <v>1</v>
      </c>
      <c r="D139" s="33">
        <v>1</v>
      </c>
      <c r="E139" s="29" t="s">
        <v>33</v>
      </c>
      <c r="F139" s="30">
        <v>207.28</v>
      </c>
      <c r="G139" s="31">
        <f t="shared" ref="G139" si="4">ROUND(C139*D139*F139,2)</f>
        <v>207.28</v>
      </c>
    </row>
    <row r="140" spans="1:7" s="1" customFormat="1" ht="12" x14ac:dyDescent="0.2">
      <c r="A140" s="57">
        <v>1</v>
      </c>
      <c r="B140" s="34" t="s">
        <v>124</v>
      </c>
      <c r="C140" s="26"/>
      <c r="D140" s="33"/>
      <c r="E140" s="29"/>
      <c r="F140" s="30"/>
      <c r="G140" s="31"/>
    </row>
    <row r="141" spans="1:7" s="1" customFormat="1" ht="12" hidden="1" x14ac:dyDescent="0.2">
      <c r="A141" s="57"/>
      <c r="B141" s="34">
        <v>0</v>
      </c>
      <c r="C141" s="26"/>
      <c r="D141" s="33"/>
      <c r="E141" s="29"/>
      <c r="F141" s="30"/>
      <c r="G141" s="31"/>
    </row>
    <row r="142" spans="1:7" s="1" customFormat="1" ht="24" x14ac:dyDescent="0.2">
      <c r="A142" s="57"/>
      <c r="B142" s="27" t="s">
        <v>125</v>
      </c>
      <c r="C142" s="26">
        <v>1</v>
      </c>
      <c r="D142" s="33">
        <v>6</v>
      </c>
      <c r="E142" s="29" t="s">
        <v>33</v>
      </c>
      <c r="F142" s="30">
        <v>50.09</v>
      </c>
      <c r="G142" s="31">
        <f t="shared" ref="G142:G144" si="5">ROUND(C142*D142*F142,2)</f>
        <v>300.54000000000002</v>
      </c>
    </row>
    <row r="143" spans="1:7" s="1" customFormat="1" ht="12" hidden="1" x14ac:dyDescent="0.2">
      <c r="A143" s="57"/>
      <c r="B143" s="34" t="s">
        <v>126</v>
      </c>
      <c r="C143" s="19"/>
      <c r="D143" s="33">
        <v>0</v>
      </c>
      <c r="E143" s="29" t="s">
        <v>44</v>
      </c>
      <c r="F143" s="30">
        <v>0</v>
      </c>
      <c r="G143" s="31">
        <f t="shared" si="5"/>
        <v>0</v>
      </c>
    </row>
    <row r="144" spans="1:7" s="1" customFormat="1" ht="12" hidden="1" customHeight="1" x14ac:dyDescent="0.2">
      <c r="A144" s="57"/>
      <c r="B144" s="27" t="s">
        <v>127</v>
      </c>
      <c r="C144" s="26">
        <v>1</v>
      </c>
      <c r="D144" s="32">
        <v>0</v>
      </c>
      <c r="E144" s="29" t="s">
        <v>36</v>
      </c>
      <c r="F144" s="30">
        <v>199.04</v>
      </c>
      <c r="G144" s="31">
        <f t="shared" si="5"/>
        <v>0</v>
      </c>
    </row>
    <row r="145" spans="1:7" s="1" customFormat="1" ht="12" x14ac:dyDescent="0.2">
      <c r="A145" s="57"/>
      <c r="B145" s="34" t="s">
        <v>128</v>
      </c>
      <c r="C145" s="19"/>
      <c r="D145" s="32"/>
      <c r="E145" s="29"/>
      <c r="F145" s="30"/>
      <c r="G145" s="31"/>
    </row>
    <row r="146" spans="1:7" s="1" customFormat="1" ht="12" hidden="1" x14ac:dyDescent="0.2">
      <c r="A146" s="57"/>
      <c r="B146" s="34">
        <v>0</v>
      </c>
      <c r="C146" s="19"/>
      <c r="D146" s="32"/>
      <c r="E146" s="29"/>
      <c r="F146" s="30"/>
      <c r="G146" s="31"/>
    </row>
    <row r="147" spans="1:7" s="1" customFormat="1" ht="24" x14ac:dyDescent="0.2">
      <c r="A147" s="37"/>
      <c r="B147" s="27" t="s">
        <v>129</v>
      </c>
      <c r="C147" s="26">
        <v>1</v>
      </c>
      <c r="D147" s="33">
        <v>32</v>
      </c>
      <c r="E147" s="29" t="s">
        <v>33</v>
      </c>
      <c r="F147" s="30">
        <v>50.09</v>
      </c>
      <c r="G147" s="31">
        <f t="shared" ref="G147:G152" si="6">ROUND(C147*D147*F147,2)</f>
        <v>1602.88</v>
      </c>
    </row>
    <row r="148" spans="1:7" s="1" customFormat="1" ht="12" customHeight="1" x14ac:dyDescent="0.2">
      <c r="A148" s="37"/>
      <c r="B148" s="27" t="s">
        <v>130</v>
      </c>
      <c r="C148" s="26">
        <v>3</v>
      </c>
      <c r="D148" s="35">
        <v>1517.76</v>
      </c>
      <c r="E148" s="29" t="s">
        <v>131</v>
      </c>
      <c r="F148" s="30">
        <v>1.4969842348278721</v>
      </c>
      <c r="G148" s="31">
        <f>ROUND(C148*D148*F148,2)</f>
        <v>6816.19</v>
      </c>
    </row>
    <row r="149" spans="1:7" s="1" customFormat="1" ht="24" hidden="1" customHeight="1" x14ac:dyDescent="0.2">
      <c r="A149" s="37"/>
      <c r="B149" s="27" t="s">
        <v>132</v>
      </c>
      <c r="C149" s="26">
        <v>4</v>
      </c>
      <c r="D149" s="35">
        <v>0.5887</v>
      </c>
      <c r="E149" s="29" t="s">
        <v>133</v>
      </c>
      <c r="F149" s="30">
        <v>0</v>
      </c>
      <c r="G149" s="31">
        <f t="shared" si="6"/>
        <v>0</v>
      </c>
    </row>
    <row r="150" spans="1:7" s="1" customFormat="1" ht="12" x14ac:dyDescent="0.2">
      <c r="A150" s="68"/>
      <c r="B150" s="27" t="s">
        <v>134</v>
      </c>
      <c r="C150" s="21">
        <v>15</v>
      </c>
      <c r="D150" s="33">
        <v>1</v>
      </c>
      <c r="E150" s="29" t="s">
        <v>33</v>
      </c>
      <c r="F150" s="30">
        <v>389.5</v>
      </c>
      <c r="G150" s="31">
        <f t="shared" si="6"/>
        <v>5842.5</v>
      </c>
    </row>
    <row r="151" spans="1:7" s="1" customFormat="1" ht="24" customHeight="1" x14ac:dyDescent="0.2">
      <c r="A151" s="68"/>
      <c r="B151" s="27" t="s">
        <v>135</v>
      </c>
      <c r="C151" s="26">
        <v>1</v>
      </c>
      <c r="D151" s="36">
        <v>0.5</v>
      </c>
      <c r="E151" s="29" t="s">
        <v>136</v>
      </c>
      <c r="F151" s="30">
        <v>2175.58</v>
      </c>
      <c r="G151" s="31">
        <f t="shared" si="6"/>
        <v>1087.79</v>
      </c>
    </row>
    <row r="152" spans="1:7" s="1" customFormat="1" ht="24" customHeight="1" x14ac:dyDescent="0.2">
      <c r="A152" s="68"/>
      <c r="B152" s="27" t="s">
        <v>137</v>
      </c>
      <c r="C152" s="26">
        <v>1</v>
      </c>
      <c r="D152" s="32">
        <v>6.3367100000000001</v>
      </c>
      <c r="E152" s="29" t="s">
        <v>138</v>
      </c>
      <c r="F152" s="30">
        <v>1260.72</v>
      </c>
      <c r="G152" s="31">
        <f t="shared" si="6"/>
        <v>7988.82</v>
      </c>
    </row>
    <row r="153" spans="1:7" s="1" customFormat="1" ht="12" hidden="1" x14ac:dyDescent="0.2">
      <c r="A153" s="68"/>
      <c r="B153" s="27"/>
      <c r="C153" s="19"/>
      <c r="D153" s="32"/>
      <c r="E153" s="29"/>
      <c r="F153" s="30"/>
      <c r="G153" s="31"/>
    </row>
    <row r="154" spans="1:7" s="1" customFormat="1" ht="12" x14ac:dyDescent="0.2">
      <c r="A154" s="68"/>
      <c r="B154" s="27" t="s">
        <v>139</v>
      </c>
      <c r="C154" s="26">
        <v>1</v>
      </c>
      <c r="D154" s="33">
        <v>1</v>
      </c>
      <c r="E154" s="29" t="s">
        <v>33</v>
      </c>
      <c r="F154" s="30">
        <v>161.82</v>
      </c>
      <c r="G154" s="31">
        <f t="shared" ref="G154:G158" si="7">ROUND(C154*D154*F154,2)</f>
        <v>161.82</v>
      </c>
    </row>
    <row r="155" spans="1:7" s="1" customFormat="1" ht="12" x14ac:dyDescent="0.2">
      <c r="A155" s="68"/>
      <c r="B155" s="27" t="s">
        <v>140</v>
      </c>
      <c r="C155" s="26">
        <v>1</v>
      </c>
      <c r="D155" s="33">
        <v>9.6999999999999993</v>
      </c>
      <c r="E155" s="29" t="s">
        <v>141</v>
      </c>
      <c r="F155" s="30">
        <v>912.13</v>
      </c>
      <c r="G155" s="31">
        <f t="shared" si="7"/>
        <v>8847.66</v>
      </c>
    </row>
    <row r="156" spans="1:7" s="1" customFormat="1" ht="24" customHeight="1" x14ac:dyDescent="0.2">
      <c r="A156" s="68"/>
      <c r="B156" s="27" t="s">
        <v>142</v>
      </c>
      <c r="C156" s="26">
        <v>1</v>
      </c>
      <c r="D156" s="33">
        <v>4</v>
      </c>
      <c r="E156" s="29" t="s">
        <v>143</v>
      </c>
      <c r="F156" s="30">
        <v>337.76</v>
      </c>
      <c r="G156" s="31">
        <f t="shared" si="7"/>
        <v>1351.04</v>
      </c>
    </row>
    <row r="157" spans="1:7" s="1" customFormat="1" ht="12" x14ac:dyDescent="0.2">
      <c r="A157" s="68"/>
      <c r="B157" s="27" t="s">
        <v>144</v>
      </c>
      <c r="C157" s="26">
        <v>1</v>
      </c>
      <c r="D157" s="33">
        <v>2</v>
      </c>
      <c r="E157" s="29" t="s">
        <v>33</v>
      </c>
      <c r="F157" s="30">
        <v>649.21</v>
      </c>
      <c r="G157" s="31">
        <f t="shared" si="7"/>
        <v>1298.42</v>
      </c>
    </row>
    <row r="158" spans="1:7" s="1" customFormat="1" ht="12" x14ac:dyDescent="0.2">
      <c r="A158" s="37"/>
      <c r="B158" s="27" t="s">
        <v>145</v>
      </c>
      <c r="C158" s="26">
        <v>1</v>
      </c>
      <c r="D158" s="33">
        <v>1</v>
      </c>
      <c r="E158" s="29" t="s">
        <v>33</v>
      </c>
      <c r="F158" s="30">
        <v>258.56</v>
      </c>
      <c r="G158" s="31">
        <f t="shared" si="7"/>
        <v>258.56</v>
      </c>
    </row>
    <row r="159" spans="1:7" s="1" customFormat="1" ht="12" hidden="1" x14ac:dyDescent="0.2">
      <c r="A159" s="37"/>
      <c r="B159" s="27"/>
      <c r="C159" s="19"/>
      <c r="D159" s="32"/>
      <c r="E159" s="29"/>
      <c r="F159" s="30"/>
      <c r="G159" s="31"/>
    </row>
    <row r="160" spans="1:7" s="1" customFormat="1" ht="12" hidden="1" x14ac:dyDescent="0.2">
      <c r="A160" s="37"/>
      <c r="B160" s="27"/>
      <c r="C160" s="19"/>
      <c r="D160" s="32"/>
      <c r="E160" s="29"/>
      <c r="F160" s="30"/>
      <c r="G160" s="31"/>
    </row>
    <row r="161" spans="1:7" s="1" customFormat="1" ht="24" hidden="1" customHeight="1" x14ac:dyDescent="0.2">
      <c r="A161" s="37"/>
      <c r="B161" s="27"/>
      <c r="C161" s="19"/>
      <c r="D161" s="32"/>
      <c r="E161" s="29"/>
      <c r="F161" s="30"/>
      <c r="G161" s="31"/>
    </row>
    <row r="162" spans="1:7" s="1" customFormat="1" ht="12" x14ac:dyDescent="0.2">
      <c r="A162" s="37"/>
      <c r="B162" s="34" t="s">
        <v>146</v>
      </c>
      <c r="C162" s="19"/>
      <c r="D162" s="32"/>
      <c r="E162" s="29"/>
      <c r="F162" s="30"/>
      <c r="G162" s="31"/>
    </row>
    <row r="163" spans="1:7" s="1" customFormat="1" ht="12" hidden="1" customHeight="1" x14ac:dyDescent="0.2">
      <c r="A163" s="37"/>
      <c r="B163" s="27" t="s">
        <v>147</v>
      </c>
      <c r="C163" s="26">
        <v>10</v>
      </c>
      <c r="D163" s="33">
        <v>0</v>
      </c>
      <c r="E163" s="29" t="s">
        <v>33</v>
      </c>
      <c r="F163" s="30">
        <v>0</v>
      </c>
      <c r="G163" s="31">
        <f t="shared" ref="G163:G168" si="8">ROUND(C163*D163*F163,2)</f>
        <v>0</v>
      </c>
    </row>
    <row r="164" spans="1:7" s="1" customFormat="1" ht="12" x14ac:dyDescent="0.2">
      <c r="A164" s="37"/>
      <c r="B164" s="27" t="s">
        <v>32</v>
      </c>
      <c r="C164" s="26">
        <v>11</v>
      </c>
      <c r="D164" s="33">
        <v>1</v>
      </c>
      <c r="E164" s="29" t="s">
        <v>33</v>
      </c>
      <c r="F164" s="30">
        <v>614.95000000000005</v>
      </c>
      <c r="G164" s="31">
        <f t="shared" si="8"/>
        <v>6764.45</v>
      </c>
    </row>
    <row r="165" spans="1:7" s="1" customFormat="1" ht="12" hidden="1" x14ac:dyDescent="0.2">
      <c r="A165" s="37"/>
      <c r="B165" s="27" t="s">
        <v>148</v>
      </c>
      <c r="C165" s="26">
        <v>1</v>
      </c>
      <c r="D165" s="32">
        <v>0</v>
      </c>
      <c r="E165" s="29" t="s">
        <v>33</v>
      </c>
      <c r="F165" s="30">
        <v>0</v>
      </c>
      <c r="G165" s="31">
        <f t="shared" si="8"/>
        <v>0</v>
      </c>
    </row>
    <row r="166" spans="1:7" s="1" customFormat="1" ht="12" x14ac:dyDescent="0.2">
      <c r="A166" s="37"/>
      <c r="B166" s="27" t="s">
        <v>149</v>
      </c>
      <c r="C166" s="26">
        <v>1</v>
      </c>
      <c r="D166" s="33">
        <v>1</v>
      </c>
      <c r="E166" s="29" t="s">
        <v>33</v>
      </c>
      <c r="F166" s="30">
        <v>7080</v>
      </c>
      <c r="G166" s="31">
        <f t="shared" si="8"/>
        <v>7080</v>
      </c>
    </row>
    <row r="167" spans="1:7" s="1" customFormat="1" ht="12" hidden="1" x14ac:dyDescent="0.2">
      <c r="A167" s="37"/>
      <c r="B167" s="27" t="s">
        <v>93</v>
      </c>
      <c r="C167" s="26">
        <v>1</v>
      </c>
      <c r="D167" s="32">
        <v>0</v>
      </c>
      <c r="E167" s="29" t="s">
        <v>33</v>
      </c>
      <c r="F167" s="30">
        <v>0</v>
      </c>
      <c r="G167" s="31">
        <f t="shared" si="8"/>
        <v>0</v>
      </c>
    </row>
    <row r="168" spans="1:7" s="1" customFormat="1" ht="12" hidden="1" x14ac:dyDescent="0.2">
      <c r="A168" s="37"/>
      <c r="B168" s="27">
        <v>0</v>
      </c>
      <c r="C168" s="26">
        <v>1</v>
      </c>
      <c r="D168" s="32">
        <v>0</v>
      </c>
      <c r="E168" s="29">
        <v>0</v>
      </c>
      <c r="F168" s="30">
        <v>0</v>
      </c>
      <c r="G168" s="31">
        <f t="shared" si="8"/>
        <v>0</v>
      </c>
    </row>
    <row r="169" spans="1:7" s="1" customFormat="1" ht="12" x14ac:dyDescent="0.2">
      <c r="A169" s="37"/>
      <c r="B169" s="34" t="s">
        <v>150</v>
      </c>
      <c r="C169" s="19"/>
      <c r="D169" s="32"/>
      <c r="E169" s="29"/>
      <c r="F169" s="30"/>
      <c r="G169" s="31"/>
    </row>
    <row r="170" spans="1:7" s="1" customFormat="1" ht="12" hidden="1" customHeight="1" x14ac:dyDescent="0.2">
      <c r="A170" s="37"/>
      <c r="B170" s="34">
        <v>0</v>
      </c>
      <c r="C170" s="19"/>
      <c r="D170" s="32"/>
      <c r="E170" s="29"/>
      <c r="F170" s="30"/>
      <c r="G170" s="31"/>
    </row>
    <row r="171" spans="1:7" s="1" customFormat="1" ht="24" customHeight="1" x14ac:dyDescent="0.2">
      <c r="A171" s="37"/>
      <c r="B171" s="27" t="s">
        <v>38</v>
      </c>
      <c r="C171" s="26">
        <v>2</v>
      </c>
      <c r="D171" s="32">
        <v>0.254</v>
      </c>
      <c r="E171" s="29" t="s">
        <v>39</v>
      </c>
      <c r="F171" s="30">
        <v>5280.75</v>
      </c>
      <c r="G171" s="31">
        <f t="shared" ref="G171:G189" si="9">ROUND(C171*D171*F171,2)</f>
        <v>2682.62</v>
      </c>
    </row>
    <row r="172" spans="1:7" s="1" customFormat="1" ht="12" customHeight="1" x14ac:dyDescent="0.2">
      <c r="A172" s="37"/>
      <c r="B172" s="27" t="s">
        <v>40</v>
      </c>
      <c r="C172" s="26">
        <v>2</v>
      </c>
      <c r="D172" s="32">
        <v>0.09</v>
      </c>
      <c r="E172" s="29" t="s">
        <v>41</v>
      </c>
      <c r="F172" s="30">
        <v>5939.05</v>
      </c>
      <c r="G172" s="31">
        <f t="shared" si="9"/>
        <v>1069.03</v>
      </c>
    </row>
    <row r="173" spans="1:7" s="1" customFormat="1" ht="12" hidden="1" x14ac:dyDescent="0.2">
      <c r="A173" s="37"/>
      <c r="B173" s="27" t="s">
        <v>151</v>
      </c>
      <c r="C173" s="26">
        <v>1</v>
      </c>
      <c r="D173" s="32">
        <v>0</v>
      </c>
      <c r="E173" s="29" t="s">
        <v>33</v>
      </c>
      <c r="F173" s="30">
        <v>67.62</v>
      </c>
      <c r="G173" s="31">
        <f t="shared" si="9"/>
        <v>0</v>
      </c>
    </row>
    <row r="174" spans="1:7" s="1" customFormat="1" ht="12" hidden="1" x14ac:dyDescent="0.2">
      <c r="A174" s="37"/>
      <c r="B174" s="27" t="s">
        <v>152</v>
      </c>
      <c r="C174" s="26">
        <v>1</v>
      </c>
      <c r="D174" s="32">
        <v>0</v>
      </c>
      <c r="E174" s="29" t="s">
        <v>33</v>
      </c>
      <c r="F174" s="30">
        <v>0</v>
      </c>
      <c r="G174" s="31">
        <f t="shared" si="9"/>
        <v>0</v>
      </c>
    </row>
    <row r="175" spans="1:7" s="1" customFormat="1" ht="12" hidden="1" x14ac:dyDescent="0.2">
      <c r="A175" s="37"/>
      <c r="B175" s="27" t="s">
        <v>153</v>
      </c>
      <c r="C175" s="26">
        <v>1</v>
      </c>
      <c r="D175" s="32">
        <v>0</v>
      </c>
      <c r="E175" s="29" t="s">
        <v>33</v>
      </c>
      <c r="F175" s="30">
        <v>0</v>
      </c>
      <c r="G175" s="31">
        <f t="shared" si="9"/>
        <v>0</v>
      </c>
    </row>
    <row r="176" spans="1:7" s="1" customFormat="1" ht="24" hidden="1" customHeight="1" x14ac:dyDescent="0.2">
      <c r="A176" s="37"/>
      <c r="B176" s="27" t="s">
        <v>154</v>
      </c>
      <c r="C176" s="26">
        <v>1</v>
      </c>
      <c r="D176" s="32">
        <v>0</v>
      </c>
      <c r="E176" s="29" t="s">
        <v>33</v>
      </c>
      <c r="F176" s="30">
        <v>0</v>
      </c>
      <c r="G176" s="31">
        <f t="shared" si="9"/>
        <v>0</v>
      </c>
    </row>
    <row r="177" spans="1:7" s="1" customFormat="1" ht="24" hidden="1" customHeight="1" x14ac:dyDescent="0.2">
      <c r="A177" s="37"/>
      <c r="B177" s="27" t="s">
        <v>92</v>
      </c>
      <c r="C177" s="26">
        <v>1</v>
      </c>
      <c r="D177" s="32">
        <v>0</v>
      </c>
      <c r="E177" s="29" t="s">
        <v>33</v>
      </c>
      <c r="F177" s="30">
        <v>0</v>
      </c>
      <c r="G177" s="31">
        <f t="shared" si="9"/>
        <v>0</v>
      </c>
    </row>
    <row r="178" spans="1:7" s="1" customFormat="1" ht="12" hidden="1" x14ac:dyDescent="0.2">
      <c r="A178" s="37"/>
      <c r="B178" s="27" t="s">
        <v>155</v>
      </c>
      <c r="C178" s="26">
        <v>1</v>
      </c>
      <c r="D178" s="32">
        <v>0</v>
      </c>
      <c r="E178" s="29" t="s">
        <v>33</v>
      </c>
      <c r="F178" s="30">
        <v>0</v>
      </c>
      <c r="G178" s="31">
        <f t="shared" si="9"/>
        <v>0</v>
      </c>
    </row>
    <row r="179" spans="1:7" s="1" customFormat="1" ht="12" x14ac:dyDescent="0.2">
      <c r="A179" s="37"/>
      <c r="B179" s="27" t="s">
        <v>156</v>
      </c>
      <c r="C179" s="26">
        <v>1</v>
      </c>
      <c r="D179" s="33">
        <v>9</v>
      </c>
      <c r="E179" s="29" t="s">
        <v>33</v>
      </c>
      <c r="F179" s="30">
        <v>230.99</v>
      </c>
      <c r="G179" s="31">
        <f t="shared" si="9"/>
        <v>2078.91</v>
      </c>
    </row>
    <row r="180" spans="1:7" s="1" customFormat="1" ht="12" hidden="1" x14ac:dyDescent="0.2">
      <c r="A180" s="37"/>
      <c r="B180" s="27">
        <v>0</v>
      </c>
      <c r="C180" s="26">
        <v>1</v>
      </c>
      <c r="D180" s="33">
        <v>0</v>
      </c>
      <c r="E180" s="29">
        <v>0</v>
      </c>
      <c r="F180" s="30">
        <v>0</v>
      </c>
      <c r="G180" s="31">
        <f t="shared" si="9"/>
        <v>0</v>
      </c>
    </row>
    <row r="181" spans="1:7" s="1" customFormat="1" ht="12" hidden="1" x14ac:dyDescent="0.2">
      <c r="A181" s="37"/>
      <c r="B181" s="27">
        <v>0</v>
      </c>
      <c r="C181" s="26">
        <v>1</v>
      </c>
      <c r="D181" s="33">
        <v>0</v>
      </c>
      <c r="E181" s="29">
        <v>0</v>
      </c>
      <c r="F181" s="30">
        <v>0</v>
      </c>
      <c r="G181" s="31">
        <f t="shared" si="9"/>
        <v>0</v>
      </c>
    </row>
    <row r="182" spans="1:7" s="1" customFormat="1" ht="12" x14ac:dyDescent="0.2">
      <c r="A182" s="37"/>
      <c r="B182" s="27" t="s">
        <v>157</v>
      </c>
      <c r="C182" s="26">
        <v>1</v>
      </c>
      <c r="D182" s="33">
        <v>2</v>
      </c>
      <c r="E182" s="29" t="s">
        <v>33</v>
      </c>
      <c r="F182" s="30">
        <v>405.64</v>
      </c>
      <c r="G182" s="31">
        <f t="shared" si="9"/>
        <v>811.28</v>
      </c>
    </row>
    <row r="183" spans="1:7" s="1" customFormat="1" ht="12" hidden="1" x14ac:dyDescent="0.2">
      <c r="A183" s="37"/>
      <c r="B183" s="27">
        <v>0</v>
      </c>
      <c r="C183" s="26">
        <v>1</v>
      </c>
      <c r="D183" s="33">
        <v>0</v>
      </c>
      <c r="E183" s="29">
        <v>0</v>
      </c>
      <c r="F183" s="30">
        <v>0</v>
      </c>
      <c r="G183" s="31">
        <f t="shared" si="9"/>
        <v>0</v>
      </c>
    </row>
    <row r="184" spans="1:7" s="1" customFormat="1" ht="12" hidden="1" x14ac:dyDescent="0.2">
      <c r="A184" s="37"/>
      <c r="B184" s="27" t="s">
        <v>158</v>
      </c>
      <c r="C184" s="26">
        <v>1</v>
      </c>
      <c r="D184" s="33">
        <v>0</v>
      </c>
      <c r="E184" s="29" t="s">
        <v>159</v>
      </c>
      <c r="F184" s="30">
        <v>0</v>
      </c>
      <c r="G184" s="31">
        <f t="shared" si="9"/>
        <v>0</v>
      </c>
    </row>
    <row r="185" spans="1:7" s="1" customFormat="1" ht="12" hidden="1" x14ac:dyDescent="0.2">
      <c r="A185" s="37"/>
      <c r="B185" s="27" t="s">
        <v>160</v>
      </c>
      <c r="C185" s="26">
        <v>1</v>
      </c>
      <c r="D185" s="33">
        <v>0</v>
      </c>
      <c r="E185" s="29" t="s">
        <v>33</v>
      </c>
      <c r="F185" s="30">
        <v>0</v>
      </c>
      <c r="G185" s="31">
        <f t="shared" si="9"/>
        <v>0</v>
      </c>
    </row>
    <row r="186" spans="1:7" s="1" customFormat="1" ht="12" customHeight="1" x14ac:dyDescent="0.2">
      <c r="A186" s="37"/>
      <c r="B186" s="27" t="s">
        <v>161</v>
      </c>
      <c r="C186" s="26">
        <v>1</v>
      </c>
      <c r="D186" s="33">
        <v>1</v>
      </c>
      <c r="E186" s="29" t="s">
        <v>33</v>
      </c>
      <c r="F186" s="30">
        <v>489.13</v>
      </c>
      <c r="G186" s="31">
        <f t="shared" si="9"/>
        <v>489.13</v>
      </c>
    </row>
    <row r="187" spans="1:7" s="1" customFormat="1" ht="12" hidden="1" x14ac:dyDescent="0.2">
      <c r="A187" s="37"/>
      <c r="B187" s="27" t="s">
        <v>162</v>
      </c>
      <c r="C187" s="26">
        <v>1</v>
      </c>
      <c r="D187" s="33">
        <v>0</v>
      </c>
      <c r="E187" s="29" t="s">
        <v>33</v>
      </c>
      <c r="F187" s="30">
        <v>107.99</v>
      </c>
      <c r="G187" s="31">
        <f t="shared" si="9"/>
        <v>0</v>
      </c>
    </row>
    <row r="188" spans="1:7" s="1" customFormat="1" ht="12" hidden="1" x14ac:dyDescent="0.2">
      <c r="A188" s="37"/>
      <c r="B188" s="27" t="s">
        <v>163</v>
      </c>
      <c r="C188" s="26">
        <v>1</v>
      </c>
      <c r="D188" s="33">
        <v>0</v>
      </c>
      <c r="E188" s="29" t="s">
        <v>33</v>
      </c>
      <c r="F188" s="30">
        <v>49.57</v>
      </c>
      <c r="G188" s="31">
        <f t="shared" si="9"/>
        <v>0</v>
      </c>
    </row>
    <row r="189" spans="1:7" s="1" customFormat="1" ht="12" hidden="1" customHeight="1" x14ac:dyDescent="0.2">
      <c r="A189" s="37"/>
      <c r="B189" s="27"/>
      <c r="C189" s="26">
        <v>1</v>
      </c>
      <c r="D189" s="32">
        <v>0</v>
      </c>
      <c r="E189" s="29">
        <v>0</v>
      </c>
      <c r="F189" s="30">
        <v>0</v>
      </c>
      <c r="G189" s="31">
        <f t="shared" si="9"/>
        <v>0</v>
      </c>
    </row>
    <row r="190" spans="1:7" s="1" customFormat="1" ht="12" x14ac:dyDescent="0.2">
      <c r="A190" s="37"/>
      <c r="B190" s="34" t="s">
        <v>164</v>
      </c>
      <c r="C190" s="19"/>
      <c r="D190" s="32"/>
      <c r="E190" s="29"/>
      <c r="F190" s="30"/>
      <c r="G190" s="31"/>
    </row>
    <row r="191" spans="1:7" s="1" customFormat="1" ht="12" hidden="1" x14ac:dyDescent="0.2">
      <c r="A191" s="37"/>
      <c r="B191" s="34">
        <v>0</v>
      </c>
      <c r="C191" s="19"/>
      <c r="D191" s="32"/>
      <c r="E191" s="29"/>
      <c r="F191" s="30"/>
      <c r="G191" s="31"/>
    </row>
    <row r="192" spans="1:7" s="1" customFormat="1" ht="12" x14ac:dyDescent="0.2">
      <c r="A192" s="37"/>
      <c r="B192" s="27" t="s">
        <v>165</v>
      </c>
      <c r="C192" s="26">
        <v>134</v>
      </c>
      <c r="D192" s="32">
        <v>146.41999999999999</v>
      </c>
      <c r="E192" s="69" t="s">
        <v>44</v>
      </c>
      <c r="F192" s="30">
        <v>0</v>
      </c>
      <c r="G192" s="82">
        <v>50912.434129598347</v>
      </c>
    </row>
    <row r="193" spans="1:7" s="1" customFormat="1" ht="12" customHeight="1" x14ac:dyDescent="0.2">
      <c r="A193" s="37"/>
      <c r="B193" s="27" t="s">
        <v>166</v>
      </c>
      <c r="C193" s="26">
        <v>0</v>
      </c>
      <c r="D193" s="32">
        <v>0</v>
      </c>
      <c r="E193" s="69" t="s">
        <v>44</v>
      </c>
      <c r="F193" s="30">
        <v>0</v>
      </c>
      <c r="G193" s="83"/>
    </row>
    <row r="194" spans="1:7" s="1" customFormat="1" ht="12" x14ac:dyDescent="0.2">
      <c r="A194" s="37"/>
      <c r="B194" s="27" t="s">
        <v>167</v>
      </c>
      <c r="C194" s="26">
        <v>22</v>
      </c>
      <c r="D194" s="32">
        <v>146.41999999999999</v>
      </c>
      <c r="E194" s="69" t="s">
        <v>44</v>
      </c>
      <c r="F194" s="30">
        <v>0</v>
      </c>
      <c r="G194" s="83"/>
    </row>
    <row r="195" spans="1:7" s="1" customFormat="1" ht="12" customHeight="1" x14ac:dyDescent="0.2">
      <c r="A195" s="37"/>
      <c r="B195" s="27" t="s">
        <v>168</v>
      </c>
      <c r="C195" s="26">
        <v>0</v>
      </c>
      <c r="D195" s="32">
        <v>0</v>
      </c>
      <c r="E195" s="69" t="s">
        <v>44</v>
      </c>
      <c r="F195" s="30">
        <v>0</v>
      </c>
      <c r="G195" s="83"/>
    </row>
    <row r="196" spans="1:7" s="1" customFormat="1" ht="36" customHeight="1" x14ac:dyDescent="0.2">
      <c r="A196" s="37"/>
      <c r="B196" s="27" t="s">
        <v>169</v>
      </c>
      <c r="C196" s="26">
        <v>1</v>
      </c>
      <c r="D196" s="32">
        <v>194</v>
      </c>
      <c r="E196" s="69" t="s">
        <v>44</v>
      </c>
      <c r="F196" s="30">
        <v>0</v>
      </c>
      <c r="G196" s="83"/>
    </row>
    <row r="197" spans="1:7" s="1" customFormat="1" ht="24" customHeight="1" x14ac:dyDescent="0.2">
      <c r="A197" s="37"/>
      <c r="B197" s="27" t="s">
        <v>170</v>
      </c>
      <c r="C197" s="26">
        <v>2</v>
      </c>
      <c r="D197" s="32">
        <v>3</v>
      </c>
      <c r="E197" s="69" t="s">
        <v>44</v>
      </c>
      <c r="F197" s="30">
        <v>0</v>
      </c>
      <c r="G197" s="83"/>
    </row>
    <row r="198" spans="1:7" s="1" customFormat="1" ht="12" x14ac:dyDescent="0.2">
      <c r="A198" s="37"/>
      <c r="B198" s="27" t="s">
        <v>48</v>
      </c>
      <c r="C198" s="26">
        <v>22</v>
      </c>
      <c r="D198" s="32">
        <v>9.6</v>
      </c>
      <c r="E198" s="69" t="s">
        <v>44</v>
      </c>
      <c r="F198" s="30">
        <v>0</v>
      </c>
      <c r="G198" s="83"/>
    </row>
    <row r="199" spans="1:7" s="1" customFormat="1" ht="12" customHeight="1" x14ac:dyDescent="0.2">
      <c r="A199" s="37"/>
      <c r="B199" s="27" t="s">
        <v>171</v>
      </c>
      <c r="C199" s="26">
        <v>1</v>
      </c>
      <c r="D199" s="32">
        <v>29.250000000000004</v>
      </c>
      <c r="E199" s="69" t="s">
        <v>44</v>
      </c>
      <c r="F199" s="30">
        <v>0</v>
      </c>
      <c r="G199" s="84"/>
    </row>
    <row r="200" spans="1:7" s="1" customFormat="1" ht="24" hidden="1" customHeight="1" x14ac:dyDescent="0.2">
      <c r="A200" s="37"/>
      <c r="B200" s="27">
        <v>0</v>
      </c>
      <c r="C200" s="26">
        <v>0</v>
      </c>
      <c r="D200" s="32">
        <v>0</v>
      </c>
      <c r="E200" s="29"/>
      <c r="F200" s="30">
        <v>0</v>
      </c>
      <c r="G200" s="31">
        <f t="shared" ref="G200" si="10">ROUND(C200*D200*F200,2)</f>
        <v>0</v>
      </c>
    </row>
    <row r="201" spans="1:7" s="1" customFormat="1" ht="12" x14ac:dyDescent="0.2">
      <c r="A201" s="37"/>
      <c r="B201" s="34" t="s">
        <v>172</v>
      </c>
      <c r="C201" s="26">
        <v>0</v>
      </c>
      <c r="D201" s="32"/>
      <c r="E201" s="29"/>
      <c r="F201" s="30"/>
      <c r="G201" s="31"/>
    </row>
    <row r="202" spans="1:7" s="1" customFormat="1" ht="24" hidden="1" customHeight="1" x14ac:dyDescent="0.2">
      <c r="A202" s="37"/>
      <c r="B202" s="34">
        <v>0</v>
      </c>
      <c r="C202" s="26">
        <v>0</v>
      </c>
      <c r="D202" s="32"/>
      <c r="E202" s="29"/>
      <c r="F202" s="30"/>
      <c r="G202" s="31"/>
    </row>
    <row r="203" spans="1:7" s="1" customFormat="1" ht="12" x14ac:dyDescent="0.2">
      <c r="A203" s="37"/>
      <c r="B203" s="27" t="s">
        <v>173</v>
      </c>
      <c r="C203" s="26">
        <v>26</v>
      </c>
      <c r="D203" s="32">
        <v>516.75</v>
      </c>
      <c r="E203" s="29" t="s">
        <v>44</v>
      </c>
      <c r="F203" s="30">
        <v>5.38</v>
      </c>
      <c r="G203" s="31">
        <f t="shared" ref="G203:G225" si="11">ROUND(C203*D203*F203,2)</f>
        <v>72282.990000000005</v>
      </c>
    </row>
    <row r="204" spans="1:7" s="1" customFormat="1" ht="12" x14ac:dyDescent="0.2">
      <c r="A204" s="37"/>
      <c r="B204" s="27" t="s">
        <v>174</v>
      </c>
      <c r="C204" s="26">
        <v>15</v>
      </c>
      <c r="D204" s="32">
        <v>6.89</v>
      </c>
      <c r="E204" s="29" t="s">
        <v>44</v>
      </c>
      <c r="F204" s="30">
        <v>21.5</v>
      </c>
      <c r="G204" s="31">
        <f t="shared" si="11"/>
        <v>2222.0300000000002</v>
      </c>
    </row>
    <row r="205" spans="1:7" s="1" customFormat="1" ht="12" hidden="1" customHeight="1" x14ac:dyDescent="0.2">
      <c r="A205" s="37"/>
      <c r="B205" s="27" t="s">
        <v>59</v>
      </c>
      <c r="C205" s="26">
        <v>10</v>
      </c>
      <c r="D205" s="32">
        <v>0</v>
      </c>
      <c r="E205" s="29" t="s">
        <v>44</v>
      </c>
      <c r="F205" s="30">
        <v>0</v>
      </c>
      <c r="G205" s="31">
        <f t="shared" si="11"/>
        <v>0</v>
      </c>
    </row>
    <row r="206" spans="1:7" s="1" customFormat="1" ht="12" customHeight="1" x14ac:dyDescent="0.2">
      <c r="A206" s="37"/>
      <c r="B206" s="27" t="s">
        <v>56</v>
      </c>
      <c r="C206" s="26">
        <v>10</v>
      </c>
      <c r="D206" s="32">
        <v>6.89</v>
      </c>
      <c r="E206" s="29" t="s">
        <v>44</v>
      </c>
      <c r="F206" s="30">
        <v>3.32</v>
      </c>
      <c r="G206" s="31">
        <f t="shared" si="11"/>
        <v>228.75</v>
      </c>
    </row>
    <row r="207" spans="1:7" s="1" customFormat="1" ht="24" hidden="1" customHeight="1" x14ac:dyDescent="0.2">
      <c r="A207" s="37"/>
      <c r="B207" s="27" t="s">
        <v>54</v>
      </c>
      <c r="C207" s="26">
        <v>0</v>
      </c>
      <c r="D207" s="32">
        <v>0.16535999999999998</v>
      </c>
      <c r="E207" s="29" t="s">
        <v>55</v>
      </c>
      <c r="F207" s="30">
        <v>0</v>
      </c>
      <c r="G207" s="31">
        <f t="shared" si="11"/>
        <v>0</v>
      </c>
    </row>
    <row r="208" spans="1:7" s="1" customFormat="1" ht="13.5" customHeight="1" x14ac:dyDescent="0.2">
      <c r="A208" s="37"/>
      <c r="B208" s="27" t="s">
        <v>63</v>
      </c>
      <c r="C208" s="26">
        <v>5</v>
      </c>
      <c r="D208" s="36">
        <v>126</v>
      </c>
      <c r="E208" s="29" t="s">
        <v>44</v>
      </c>
      <c r="F208" s="30">
        <v>5.33</v>
      </c>
      <c r="G208" s="31">
        <f t="shared" si="11"/>
        <v>3357.9</v>
      </c>
    </row>
    <row r="209" spans="1:7" s="1" customFormat="1" ht="12" x14ac:dyDescent="0.2">
      <c r="A209" s="37"/>
      <c r="B209" s="27" t="s">
        <v>58</v>
      </c>
      <c r="C209" s="26">
        <v>3</v>
      </c>
      <c r="D209" s="32">
        <v>6.89</v>
      </c>
      <c r="E209" s="29" t="s">
        <v>44</v>
      </c>
      <c r="F209" s="30">
        <v>37.159999999999997</v>
      </c>
      <c r="G209" s="31">
        <f t="shared" si="11"/>
        <v>768.1</v>
      </c>
    </row>
    <row r="210" spans="1:7" s="1" customFormat="1" ht="12" customHeight="1" x14ac:dyDescent="0.2">
      <c r="A210" s="37"/>
      <c r="B210" s="27" t="s">
        <v>175</v>
      </c>
      <c r="C210" s="26">
        <v>36</v>
      </c>
      <c r="D210" s="36">
        <v>9</v>
      </c>
      <c r="E210" s="29" t="s">
        <v>44</v>
      </c>
      <c r="F210" s="30">
        <v>7.23</v>
      </c>
      <c r="G210" s="31">
        <f t="shared" si="11"/>
        <v>2342.52</v>
      </c>
    </row>
    <row r="211" spans="1:7" s="1" customFormat="1" ht="13.5" customHeight="1" x14ac:dyDescent="0.2">
      <c r="A211" s="37"/>
      <c r="B211" s="27" t="s">
        <v>176</v>
      </c>
      <c r="C211" s="26">
        <v>39</v>
      </c>
      <c r="D211" s="36">
        <v>9</v>
      </c>
      <c r="E211" s="29" t="s">
        <v>44</v>
      </c>
      <c r="F211" s="30">
        <v>1.3378121025259242</v>
      </c>
      <c r="G211" s="31">
        <f t="shared" si="11"/>
        <v>469.57</v>
      </c>
    </row>
    <row r="212" spans="1:7" s="1" customFormat="1" ht="12" x14ac:dyDescent="0.2">
      <c r="A212" s="37"/>
      <c r="B212" s="27" t="s">
        <v>177</v>
      </c>
      <c r="C212" s="26">
        <v>26</v>
      </c>
      <c r="D212" s="36">
        <v>689</v>
      </c>
      <c r="E212" s="29" t="s">
        <v>44</v>
      </c>
      <c r="F212" s="30">
        <v>0.67</v>
      </c>
      <c r="G212" s="31">
        <f t="shared" si="11"/>
        <v>12002.38</v>
      </c>
    </row>
    <row r="213" spans="1:7" s="1" customFormat="1" ht="12" x14ac:dyDescent="0.2">
      <c r="A213" s="37"/>
      <c r="B213" s="27" t="s">
        <v>65</v>
      </c>
      <c r="C213" s="26">
        <v>77</v>
      </c>
      <c r="D213" s="36">
        <v>3</v>
      </c>
      <c r="E213" s="29" t="s">
        <v>33</v>
      </c>
      <c r="F213" s="30">
        <v>25.669999999999998</v>
      </c>
      <c r="G213" s="31">
        <f t="shared" si="11"/>
        <v>5929.77</v>
      </c>
    </row>
    <row r="214" spans="1:7" s="1" customFormat="1" ht="12" hidden="1" x14ac:dyDescent="0.2">
      <c r="A214" s="37"/>
      <c r="B214" s="27"/>
      <c r="C214" s="26">
        <v>0</v>
      </c>
      <c r="D214" s="36">
        <v>5.5</v>
      </c>
      <c r="E214" s="29"/>
      <c r="F214" s="30"/>
      <c r="G214" s="31">
        <f t="shared" si="11"/>
        <v>0</v>
      </c>
    </row>
    <row r="215" spans="1:7" s="1" customFormat="1" ht="12" x14ac:dyDescent="0.2">
      <c r="A215" s="37"/>
      <c r="B215" s="34" t="s">
        <v>178</v>
      </c>
      <c r="C215" s="26">
        <v>1</v>
      </c>
      <c r="D215" s="33">
        <v>1</v>
      </c>
      <c r="E215" s="29" t="s">
        <v>75</v>
      </c>
      <c r="F215" s="30"/>
      <c r="G215" s="31">
        <v>1231.0833333333333</v>
      </c>
    </row>
    <row r="216" spans="1:7" s="1" customFormat="1" ht="12" customHeight="1" x14ac:dyDescent="0.2">
      <c r="A216" s="37"/>
      <c r="B216" s="34" t="s">
        <v>179</v>
      </c>
      <c r="C216" s="26">
        <v>0</v>
      </c>
      <c r="D216" s="32">
        <v>0</v>
      </c>
      <c r="E216" s="29"/>
      <c r="F216" s="30">
        <v>0</v>
      </c>
      <c r="G216" s="31">
        <f t="shared" si="11"/>
        <v>0</v>
      </c>
    </row>
    <row r="217" spans="1:7" s="1" customFormat="1" ht="12" x14ac:dyDescent="0.2">
      <c r="A217" s="37"/>
      <c r="B217" s="27" t="s">
        <v>180</v>
      </c>
      <c r="C217" s="26">
        <v>44</v>
      </c>
      <c r="D217" s="33">
        <v>689</v>
      </c>
      <c r="E217" s="29" t="s">
        <v>44</v>
      </c>
      <c r="F217" s="30">
        <v>0.7</v>
      </c>
      <c r="G217" s="31">
        <f t="shared" si="11"/>
        <v>21221.200000000001</v>
      </c>
    </row>
    <row r="218" spans="1:7" s="1" customFormat="1" ht="12" x14ac:dyDescent="0.2">
      <c r="A218" s="37"/>
      <c r="B218" s="27" t="s">
        <v>63</v>
      </c>
      <c r="C218" s="26">
        <v>2</v>
      </c>
      <c r="D218" s="33">
        <v>126</v>
      </c>
      <c r="E218" s="29" t="s">
        <v>44</v>
      </c>
      <c r="F218" s="30">
        <v>19.39</v>
      </c>
      <c r="G218" s="31">
        <f t="shared" si="11"/>
        <v>4886.28</v>
      </c>
    </row>
    <row r="219" spans="1:7" s="1" customFormat="1" ht="12" customHeight="1" x14ac:dyDescent="0.2">
      <c r="A219" s="37"/>
      <c r="B219" s="27" t="s">
        <v>181</v>
      </c>
      <c r="C219" s="26">
        <v>38</v>
      </c>
      <c r="D219" s="33">
        <v>1060</v>
      </c>
      <c r="E219" s="29" t="s">
        <v>44</v>
      </c>
      <c r="F219" s="30">
        <v>0.68</v>
      </c>
      <c r="G219" s="31">
        <f t="shared" si="11"/>
        <v>27390.400000000001</v>
      </c>
    </row>
    <row r="220" spans="1:7" s="1" customFormat="1" ht="12" customHeight="1" x14ac:dyDescent="0.2">
      <c r="A220" s="37"/>
      <c r="B220" s="27" t="s">
        <v>182</v>
      </c>
      <c r="C220" s="26">
        <v>1</v>
      </c>
      <c r="D220" s="33">
        <v>1060</v>
      </c>
      <c r="E220" s="29" t="s">
        <v>44</v>
      </c>
      <c r="F220" s="30">
        <v>6.19</v>
      </c>
      <c r="G220" s="31">
        <f t="shared" si="11"/>
        <v>6561.4</v>
      </c>
    </row>
    <row r="221" spans="1:7" s="1" customFormat="1" ht="12" x14ac:dyDescent="0.2">
      <c r="A221" s="37"/>
      <c r="B221" s="27" t="s">
        <v>183</v>
      </c>
      <c r="C221" s="26">
        <v>2</v>
      </c>
      <c r="D221" s="33">
        <v>1060</v>
      </c>
      <c r="E221" s="29" t="s">
        <v>44</v>
      </c>
      <c r="F221" s="30">
        <v>1.06</v>
      </c>
      <c r="G221" s="31">
        <f t="shared" si="11"/>
        <v>2247.1999999999998</v>
      </c>
    </row>
    <row r="222" spans="1:7" s="1" customFormat="1" ht="12" x14ac:dyDescent="0.2">
      <c r="A222" s="37"/>
      <c r="B222" s="27" t="s">
        <v>184</v>
      </c>
      <c r="C222" s="26">
        <v>2</v>
      </c>
      <c r="D222" s="33">
        <v>1060</v>
      </c>
      <c r="E222" s="29" t="s">
        <v>44</v>
      </c>
      <c r="F222" s="30">
        <v>0.91</v>
      </c>
      <c r="G222" s="31">
        <f t="shared" si="11"/>
        <v>1929.2</v>
      </c>
    </row>
    <row r="223" spans="1:7" s="1" customFormat="1" ht="12" customHeight="1" x14ac:dyDescent="0.2">
      <c r="A223" s="37"/>
      <c r="B223" s="27" t="s">
        <v>176</v>
      </c>
      <c r="C223" s="26">
        <v>44</v>
      </c>
      <c r="D223" s="33">
        <v>9</v>
      </c>
      <c r="E223" s="29" t="s">
        <v>44</v>
      </c>
      <c r="F223" s="30">
        <v>1.34</v>
      </c>
      <c r="G223" s="31">
        <f t="shared" si="11"/>
        <v>530.64</v>
      </c>
    </row>
    <row r="224" spans="1:7" s="1" customFormat="1" ht="12" hidden="1" x14ac:dyDescent="0.2">
      <c r="A224" s="37"/>
      <c r="B224" s="27">
        <v>0</v>
      </c>
      <c r="C224" s="26">
        <v>0</v>
      </c>
      <c r="D224" s="33">
        <v>0</v>
      </c>
      <c r="E224" s="29">
        <v>0</v>
      </c>
      <c r="F224" s="30">
        <v>0</v>
      </c>
      <c r="G224" s="31">
        <f t="shared" si="11"/>
        <v>0</v>
      </c>
    </row>
    <row r="225" spans="1:7" s="1" customFormat="1" ht="12" x14ac:dyDescent="0.2">
      <c r="A225" s="37"/>
      <c r="B225" s="27" t="s">
        <v>65</v>
      </c>
      <c r="C225" s="26">
        <v>66</v>
      </c>
      <c r="D225" s="33">
        <v>3</v>
      </c>
      <c r="E225" s="29" t="s">
        <v>33</v>
      </c>
      <c r="F225" s="30">
        <v>25.669999999999998</v>
      </c>
      <c r="G225" s="31">
        <f t="shared" si="11"/>
        <v>5082.66</v>
      </c>
    </row>
    <row r="226" spans="1:7" s="1" customFormat="1" ht="12" hidden="1" x14ac:dyDescent="0.2">
      <c r="A226" s="37"/>
      <c r="B226" s="27"/>
      <c r="C226" s="32"/>
      <c r="D226" s="33"/>
      <c r="E226" s="29"/>
      <c r="F226" s="30"/>
      <c r="G226" s="31"/>
    </row>
    <row r="227" spans="1:7" s="1" customFormat="1" ht="12" hidden="1" x14ac:dyDescent="0.2">
      <c r="A227" s="37"/>
      <c r="B227" s="34" t="s">
        <v>185</v>
      </c>
      <c r="C227" s="19"/>
      <c r="D227" s="33"/>
      <c r="E227" s="29"/>
      <c r="F227" s="30"/>
      <c r="G227" s="31"/>
    </row>
    <row r="228" spans="1:7" s="1" customFormat="1" ht="12" hidden="1" customHeight="1" x14ac:dyDescent="0.2">
      <c r="A228" s="37"/>
      <c r="B228" s="27" t="s">
        <v>186</v>
      </c>
      <c r="C228" s="26">
        <v>1</v>
      </c>
      <c r="D228" s="33">
        <v>0</v>
      </c>
      <c r="E228" s="29" t="s">
        <v>33</v>
      </c>
      <c r="F228" s="30">
        <v>629.66999999999996</v>
      </c>
      <c r="G228" s="31">
        <f t="shared" ref="G228:G231" si="12">ROUND(C228*D228*F228,2)</f>
        <v>0</v>
      </c>
    </row>
    <row r="229" spans="1:7" s="1" customFormat="1" ht="12" hidden="1" customHeight="1" x14ac:dyDescent="0.2">
      <c r="A229" s="37"/>
      <c r="B229" s="27" t="s">
        <v>187</v>
      </c>
      <c r="C229" s="26">
        <v>1</v>
      </c>
      <c r="D229" s="32">
        <v>0</v>
      </c>
      <c r="E229" s="29" t="s">
        <v>33</v>
      </c>
      <c r="F229" s="30">
        <v>72.349999999999994</v>
      </c>
      <c r="G229" s="31">
        <f t="shared" si="12"/>
        <v>0</v>
      </c>
    </row>
    <row r="230" spans="1:7" s="1" customFormat="1" ht="12" hidden="1" customHeight="1" x14ac:dyDescent="0.2">
      <c r="A230" s="37"/>
      <c r="B230" s="27" t="s">
        <v>188</v>
      </c>
      <c r="C230" s="26">
        <v>1</v>
      </c>
      <c r="D230" s="32">
        <v>0</v>
      </c>
      <c r="E230" s="29" t="s">
        <v>55</v>
      </c>
      <c r="F230" s="30">
        <v>560.6</v>
      </c>
      <c r="G230" s="31">
        <f t="shared" si="12"/>
        <v>0</v>
      </c>
    </row>
    <row r="231" spans="1:7" s="1" customFormat="1" ht="12" x14ac:dyDescent="0.2">
      <c r="A231" s="37"/>
      <c r="B231" s="38" t="s">
        <v>76</v>
      </c>
      <c r="C231" s="70"/>
      <c r="D231" s="39"/>
      <c r="E231" s="40"/>
      <c r="F231" s="41"/>
      <c r="G231" s="31">
        <f t="shared" si="12"/>
        <v>0</v>
      </c>
    </row>
    <row r="232" spans="1:7" s="1" customFormat="1" ht="12" customHeight="1" x14ac:dyDescent="0.2">
      <c r="A232" s="37"/>
      <c r="B232" s="27" t="s">
        <v>85</v>
      </c>
      <c r="C232" s="33">
        <v>1</v>
      </c>
      <c r="D232" s="29">
        <v>60</v>
      </c>
      <c r="E232" s="30" t="s">
        <v>44</v>
      </c>
      <c r="F232" s="31">
        <v>635.93200000000002</v>
      </c>
      <c r="G232" s="31">
        <v>38155.919999999998</v>
      </c>
    </row>
    <row r="233" spans="1:7" s="1" customFormat="1" ht="12" x14ac:dyDescent="0.2">
      <c r="A233" s="37"/>
      <c r="B233" s="27" t="s">
        <v>86</v>
      </c>
      <c r="C233" s="33">
        <v>1</v>
      </c>
      <c r="D233" s="29">
        <v>5.5</v>
      </c>
      <c r="E233" s="30" t="s">
        <v>44</v>
      </c>
      <c r="F233" s="31">
        <v>455.51139471285319</v>
      </c>
      <c r="G233" s="31">
        <v>2505.3126709206927</v>
      </c>
    </row>
    <row r="234" spans="1:7" s="1" customFormat="1" ht="24" x14ac:dyDescent="0.2">
      <c r="A234" s="37"/>
      <c r="B234" s="27" t="s">
        <v>87</v>
      </c>
      <c r="C234" s="33">
        <v>1</v>
      </c>
      <c r="D234" s="29">
        <v>2</v>
      </c>
      <c r="E234" s="30" t="s">
        <v>33</v>
      </c>
      <c r="F234" s="31">
        <v>731.39</v>
      </c>
      <c r="G234" s="31">
        <v>1462.78</v>
      </c>
    </row>
    <row r="235" spans="1:7" s="1" customFormat="1" ht="12" x14ac:dyDescent="0.2">
      <c r="A235" s="37"/>
      <c r="B235" s="27" t="s">
        <v>88</v>
      </c>
      <c r="C235" s="33">
        <v>1</v>
      </c>
      <c r="D235" s="29">
        <v>1</v>
      </c>
      <c r="E235" s="30" t="s">
        <v>33</v>
      </c>
      <c r="F235" s="31">
        <v>781.06</v>
      </c>
      <c r="G235" s="31">
        <v>781.06</v>
      </c>
    </row>
    <row r="236" spans="1:7" s="72" customFormat="1" ht="12" hidden="1" customHeight="1" x14ac:dyDescent="0.2">
      <c r="A236" s="71"/>
      <c r="B236" s="27"/>
      <c r="C236" s="33"/>
      <c r="D236" s="29"/>
      <c r="E236" s="30"/>
      <c r="F236" s="31"/>
      <c r="G236" s="31"/>
    </row>
    <row r="237" spans="1:7" s="1" customFormat="1" ht="12" hidden="1" x14ac:dyDescent="0.2">
      <c r="A237" s="37"/>
      <c r="B237" s="27"/>
      <c r="C237" s="33"/>
      <c r="D237" s="29"/>
      <c r="E237" s="30"/>
      <c r="F237" s="31"/>
      <c r="G237" s="31"/>
    </row>
    <row r="238" spans="1:7" s="1" customFormat="1" ht="12" hidden="1" x14ac:dyDescent="0.2">
      <c r="A238" s="37"/>
      <c r="B238" s="27"/>
      <c r="C238" s="33"/>
      <c r="D238" s="29"/>
      <c r="E238" s="30"/>
      <c r="F238" s="31"/>
      <c r="G238" s="31"/>
    </row>
    <row r="239" spans="1:7" s="1" customFormat="1" ht="12" hidden="1" x14ac:dyDescent="0.2">
      <c r="A239" s="37"/>
      <c r="B239" s="27"/>
      <c r="C239" s="26"/>
      <c r="D239" s="32"/>
      <c r="E239" s="29"/>
      <c r="F239" s="30"/>
      <c r="G239" s="31"/>
    </row>
    <row r="240" spans="1:7" s="1" customFormat="1" ht="12" hidden="1" x14ac:dyDescent="0.2">
      <c r="A240" s="37"/>
      <c r="B240" s="27"/>
      <c r="C240" s="26"/>
      <c r="D240" s="32"/>
      <c r="E240" s="29"/>
      <c r="F240" s="30"/>
      <c r="G240" s="31"/>
    </row>
    <row r="241" spans="1:7" s="1" customFormat="1" ht="12" hidden="1" x14ac:dyDescent="0.2">
      <c r="A241" s="37"/>
      <c r="B241" s="27"/>
      <c r="C241" s="26"/>
      <c r="D241" s="32"/>
      <c r="E241" s="29"/>
      <c r="F241" s="30"/>
      <c r="G241" s="31"/>
    </row>
    <row r="242" spans="1:7" s="1" customFormat="1" ht="12" hidden="1" x14ac:dyDescent="0.2">
      <c r="A242" s="37"/>
      <c r="B242" s="27"/>
      <c r="C242" s="26"/>
      <c r="D242" s="32"/>
      <c r="E242" s="29"/>
      <c r="F242" s="30"/>
      <c r="G242" s="31"/>
    </row>
    <row r="243" spans="1:7" s="1" customFormat="1" ht="12" x14ac:dyDescent="0.2">
      <c r="A243" s="37"/>
      <c r="B243" s="38" t="s">
        <v>77</v>
      </c>
      <c r="C243" s="70"/>
      <c r="D243" s="39"/>
      <c r="E243" s="40"/>
      <c r="F243" s="41"/>
      <c r="G243" s="42"/>
    </row>
    <row r="244" spans="1:7" s="1" customFormat="1" ht="12" x14ac:dyDescent="0.2">
      <c r="A244" s="37"/>
      <c r="B244" s="27" t="s">
        <v>94</v>
      </c>
      <c r="C244" s="26">
        <v>1</v>
      </c>
      <c r="D244" s="33">
        <v>1</v>
      </c>
      <c r="E244" s="29" t="s">
        <v>33</v>
      </c>
      <c r="F244" s="30">
        <v>885.63</v>
      </c>
      <c r="G244" s="31">
        <v>885.63</v>
      </c>
    </row>
    <row r="245" spans="1:7" s="1" customFormat="1" ht="24" x14ac:dyDescent="0.2">
      <c r="A245" s="37"/>
      <c r="B245" s="27" t="s">
        <v>95</v>
      </c>
      <c r="C245" s="26">
        <v>1</v>
      </c>
      <c r="D245" s="33">
        <v>1</v>
      </c>
      <c r="E245" s="29" t="s">
        <v>33</v>
      </c>
      <c r="F245" s="30">
        <v>4140.3599999999997</v>
      </c>
      <c r="G245" s="31">
        <v>4140.3599999999997</v>
      </c>
    </row>
    <row r="246" spans="1:7" s="1" customFormat="1" ht="12" x14ac:dyDescent="0.2">
      <c r="A246" s="37"/>
      <c r="B246" s="27" t="s">
        <v>89</v>
      </c>
      <c r="C246" s="26">
        <v>1</v>
      </c>
      <c r="D246" s="33">
        <v>3</v>
      </c>
      <c r="E246" s="29" t="s">
        <v>90</v>
      </c>
      <c r="F246" s="30">
        <v>70.540000000000006</v>
      </c>
      <c r="G246" s="31">
        <v>211.62</v>
      </c>
    </row>
    <row r="247" spans="1:7" s="1" customFormat="1" ht="24" x14ac:dyDescent="0.2">
      <c r="A247" s="37"/>
      <c r="B247" s="27" t="s">
        <v>91</v>
      </c>
      <c r="C247" s="26">
        <v>1</v>
      </c>
      <c r="D247" s="33">
        <v>1</v>
      </c>
      <c r="E247" s="29" t="s">
        <v>90</v>
      </c>
      <c r="F247" s="30">
        <v>261.32</v>
      </c>
      <c r="G247" s="31">
        <v>261.32</v>
      </c>
    </row>
    <row r="248" spans="1:7" s="72" customFormat="1" ht="12" x14ac:dyDescent="0.2">
      <c r="A248" s="71"/>
      <c r="B248" s="27" t="s">
        <v>92</v>
      </c>
      <c r="C248" s="26">
        <v>1</v>
      </c>
      <c r="D248" s="33">
        <v>2</v>
      </c>
      <c r="E248" s="29" t="s">
        <v>90</v>
      </c>
      <c r="F248" s="30">
        <v>64.91</v>
      </c>
      <c r="G248" s="31">
        <v>129.82</v>
      </c>
    </row>
    <row r="249" spans="1:7" s="72" customFormat="1" ht="12" x14ac:dyDescent="0.2">
      <c r="A249" s="71"/>
      <c r="B249" s="27" t="s">
        <v>93</v>
      </c>
      <c r="C249" s="26">
        <v>1</v>
      </c>
      <c r="D249" s="33">
        <v>1</v>
      </c>
      <c r="E249" s="29" t="s">
        <v>33</v>
      </c>
      <c r="F249" s="30">
        <v>2020.74</v>
      </c>
      <c r="G249" s="31">
        <v>2020.74</v>
      </c>
    </row>
    <row r="250" spans="1:7" s="72" customFormat="1" ht="12" hidden="1" customHeight="1" x14ac:dyDescent="0.2">
      <c r="A250" s="71"/>
      <c r="B250" s="27"/>
      <c r="C250" s="26"/>
      <c r="D250" s="33"/>
      <c r="E250" s="29"/>
      <c r="F250" s="30"/>
      <c r="G250" s="31"/>
    </row>
    <row r="251" spans="1:7" s="72" customFormat="1" ht="12" hidden="1" x14ac:dyDescent="0.2">
      <c r="A251" s="71"/>
      <c r="B251" s="27"/>
      <c r="C251" s="26"/>
      <c r="D251" s="33"/>
      <c r="E251" s="29"/>
      <c r="F251" s="30"/>
      <c r="G251" s="31"/>
    </row>
    <row r="252" spans="1:7" s="72" customFormat="1" ht="12" hidden="1" x14ac:dyDescent="0.2">
      <c r="A252" s="71"/>
      <c r="B252" s="27"/>
      <c r="C252" s="26"/>
      <c r="D252" s="33"/>
      <c r="E252" s="29"/>
      <c r="F252" s="30"/>
      <c r="G252" s="31"/>
    </row>
    <row r="253" spans="1:7" s="72" customFormat="1" ht="12" hidden="1" x14ac:dyDescent="0.2">
      <c r="A253" s="71"/>
      <c r="B253" s="27"/>
      <c r="C253" s="26"/>
      <c r="D253" s="33"/>
      <c r="E253" s="29"/>
      <c r="F253" s="30"/>
      <c r="G253" s="31"/>
    </row>
    <row r="254" spans="1:7" s="72" customFormat="1" ht="12" hidden="1" x14ac:dyDescent="0.2">
      <c r="A254" s="71"/>
      <c r="B254" s="27"/>
      <c r="C254" s="26"/>
      <c r="D254" s="33"/>
      <c r="E254" s="29"/>
      <c r="F254" s="30"/>
      <c r="G254" s="31"/>
    </row>
    <row r="255" spans="1:7" s="72" customFormat="1" ht="12" x14ac:dyDescent="0.2">
      <c r="A255" s="71"/>
      <c r="B255" s="38" t="s">
        <v>78</v>
      </c>
      <c r="C255" s="70"/>
      <c r="D255" s="43"/>
      <c r="E255" s="40"/>
      <c r="F255" s="41"/>
      <c r="G255" s="42"/>
    </row>
    <row r="256" spans="1:7" s="72" customFormat="1" ht="24" x14ac:dyDescent="0.2">
      <c r="A256" s="71"/>
      <c r="B256" s="27" t="s">
        <v>79</v>
      </c>
      <c r="C256" s="26">
        <v>11</v>
      </c>
      <c r="D256" s="19">
        <f>D63</f>
        <v>1517.76</v>
      </c>
      <c r="E256" s="26" t="s">
        <v>71</v>
      </c>
      <c r="F256" s="18">
        <v>1.35</v>
      </c>
      <c r="G256" s="31">
        <f>D256*F256*C256</f>
        <v>22538.736000000001</v>
      </c>
    </row>
    <row r="257" spans="1:7" s="72" customFormat="1" ht="12" x14ac:dyDescent="0.2">
      <c r="A257" s="71"/>
      <c r="B257" s="38" t="s">
        <v>80</v>
      </c>
      <c r="C257" s="73"/>
      <c r="D257" s="70"/>
      <c r="E257" s="70"/>
      <c r="F257" s="44"/>
      <c r="G257" s="44"/>
    </row>
    <row r="258" spans="1:7" s="72" customFormat="1" ht="24" x14ac:dyDescent="0.2">
      <c r="A258" s="71"/>
      <c r="B258" s="27" t="s">
        <v>81</v>
      </c>
      <c r="C258" s="26">
        <f>C256</f>
        <v>11</v>
      </c>
      <c r="D258" s="19">
        <f>D256</f>
        <v>1517.76</v>
      </c>
      <c r="E258" s="26" t="s">
        <v>71</v>
      </c>
      <c r="F258" s="18">
        <v>2.91</v>
      </c>
      <c r="G258" s="31">
        <f>D258*F258*C258</f>
        <v>48583.497600000002</v>
      </c>
    </row>
    <row r="259" spans="1:7" s="72" customFormat="1" ht="12" x14ac:dyDescent="0.2">
      <c r="A259" s="71"/>
      <c r="B259" s="74"/>
      <c r="C259" s="19"/>
      <c r="D259" s="19"/>
      <c r="E259" s="75" t="s">
        <v>82</v>
      </c>
      <c r="F259" s="1"/>
      <c r="G259" s="45">
        <f>SUM(G25:G258)</f>
        <v>455614.71593287203</v>
      </c>
    </row>
    <row r="260" spans="1:7" s="72" customFormat="1" ht="12" x14ac:dyDescent="0.2">
      <c r="A260" s="71"/>
      <c r="B260" s="76"/>
      <c r="C260" s="68"/>
      <c r="D260" s="68"/>
      <c r="E260" s="68"/>
      <c r="F260" s="77"/>
      <c r="G260" s="46"/>
    </row>
    <row r="261" spans="1:7" s="1" customFormat="1" x14ac:dyDescent="0.2">
      <c r="A261" s="37"/>
      <c r="B261" s="76"/>
      <c r="C261" s="68"/>
      <c r="D261" s="68"/>
      <c r="E261" s="68"/>
      <c r="F261" s="77"/>
      <c r="G261" s="47" t="s">
        <v>83</v>
      </c>
    </row>
  </sheetData>
  <mergeCells count="16">
    <mergeCell ref="A14:G14"/>
    <mergeCell ref="E1:G1"/>
    <mergeCell ref="B5:G5"/>
    <mergeCell ref="A11:G11"/>
    <mergeCell ref="A12:G12"/>
    <mergeCell ref="A13:G13"/>
    <mergeCell ref="C23:D23"/>
    <mergeCell ref="B24:G24"/>
    <mergeCell ref="B66:G66"/>
    <mergeCell ref="G192:G199"/>
    <mergeCell ref="A15:G15"/>
    <mergeCell ref="A16:G16"/>
    <mergeCell ref="A17:G17"/>
    <mergeCell ref="A18:B18"/>
    <mergeCell ref="A20:G20"/>
    <mergeCell ref="B21:G21"/>
  </mergeCells>
  <pageMargins left="0.94" right="0.15748031496062992" top="0.51181102362204722" bottom="0.27" header="0.31496062992125984" footer="0.38"/>
  <pageSetup paperSize="9" scale="94" fitToHeight="0" orientation="portrait" r:id="rId1"/>
  <headerFooter alignWithMargins="0"/>
  <rowBreaks count="1" manualBreakCount="1">
    <brk id="13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2.8</vt:lpstr>
      <vt:lpstr>М10</vt:lpstr>
      <vt:lpstr>М10!Область_печати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Кобякова</cp:lastModifiedBy>
  <cp:lastPrinted>2020-03-27T04:07:23Z</cp:lastPrinted>
  <dcterms:created xsi:type="dcterms:W3CDTF">2020-03-27T04:06:46Z</dcterms:created>
  <dcterms:modified xsi:type="dcterms:W3CDTF">2020-03-30T07:27:35Z</dcterms:modified>
</cp:coreProperties>
</file>